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ey\Desktop\Anwar Fraud\"/>
    </mc:Choice>
  </mc:AlternateContent>
  <xr:revisionPtr revIDLastSave="0" documentId="13_ncr:1_{AB6C3DE3-D9B8-4A22-B599-1768EA516802}" xr6:coauthVersionLast="47" xr6:coauthVersionMax="47" xr10:uidLastSave="{00000000-0000-0000-0000-000000000000}"/>
  <bookViews>
    <workbookView xWindow="2940" yWindow="2940" windowWidth="29595" windowHeight="14130" xr2:uid="{10F0989E-A7BC-4DA0-B053-7F43B7F58AE9}"/>
  </bookViews>
  <sheets>
    <sheet name="Book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  <c r="W13" i="1"/>
  <c r="R2" i="1"/>
  <c r="J218" i="1" l="1"/>
  <c r="H218" i="1"/>
  <c r="G218" i="1"/>
  <c r="J224" i="1"/>
  <c r="H224" i="1"/>
  <c r="G224" i="1"/>
  <c r="J212" i="1"/>
  <c r="H212" i="1"/>
  <c r="G212" i="1"/>
  <c r="J206" i="1"/>
  <c r="H206" i="1"/>
  <c r="G206" i="1"/>
  <c r="R1" i="1"/>
  <c r="R33" i="1"/>
  <c r="W9" i="1" s="1"/>
  <c r="J200" i="1"/>
  <c r="H200" i="1"/>
  <c r="G200" i="1"/>
  <c r="J194" i="1"/>
  <c r="H194" i="1"/>
  <c r="G194" i="1"/>
  <c r="J188" i="1"/>
  <c r="H188" i="1"/>
  <c r="G188" i="1"/>
  <c r="J182" i="1"/>
  <c r="H182" i="1"/>
  <c r="G182" i="1"/>
  <c r="J176" i="1"/>
  <c r="H176" i="1"/>
  <c r="G176" i="1"/>
  <c r="J152" i="1"/>
  <c r="H152" i="1"/>
  <c r="G152" i="1"/>
  <c r="H111" i="1"/>
  <c r="J111" i="1" s="1"/>
  <c r="G111" i="1"/>
  <c r="H170" i="1" l="1"/>
  <c r="J170" i="1" s="1"/>
  <c r="G170" i="1"/>
  <c r="H162" i="1"/>
  <c r="J162" i="1" s="1"/>
  <c r="G162" i="1"/>
  <c r="J146" i="1"/>
  <c r="H146" i="1"/>
  <c r="G146" i="1"/>
  <c r="J140" i="1"/>
  <c r="H140" i="1"/>
  <c r="G140" i="1"/>
  <c r="J135" i="1"/>
  <c r="H135" i="1"/>
  <c r="G135" i="1"/>
  <c r="J130" i="1"/>
  <c r="H130" i="1"/>
  <c r="G130" i="1"/>
  <c r="J125" i="1"/>
  <c r="G123" i="1"/>
  <c r="H121" i="1"/>
  <c r="J121" i="1" s="1"/>
  <c r="G121" i="1"/>
  <c r="G101" i="1"/>
  <c r="H101" i="1"/>
  <c r="J101" i="1" s="1"/>
  <c r="G85" i="1"/>
  <c r="H85" i="1"/>
  <c r="H75" i="1"/>
  <c r="G75" i="1"/>
  <c r="H70" i="1"/>
  <c r="G70" i="1"/>
  <c r="H64" i="1"/>
  <c r="G64" i="1"/>
  <c r="H58" i="1"/>
  <c r="G58" i="1"/>
  <c r="H48" i="1"/>
  <c r="H42" i="1"/>
  <c r="G42" i="1"/>
  <c r="H36" i="1"/>
  <c r="G36" i="1"/>
  <c r="H30" i="1"/>
  <c r="H25" i="1"/>
  <c r="G25" i="1"/>
  <c r="H10" i="1"/>
  <c r="H14" i="1" s="1"/>
  <c r="H20" i="1"/>
  <c r="J30" i="1" l="1"/>
  <c r="J25" i="1"/>
  <c r="J93" i="1"/>
  <c r="J85" i="1"/>
  <c r="J75" i="1"/>
  <c r="J70" i="1"/>
  <c r="J64" i="1"/>
  <c r="J58" i="1"/>
  <c r="J52" i="1"/>
  <c r="J48" i="1"/>
  <c r="J42" i="1"/>
  <c r="J10" i="1"/>
  <c r="J20" i="1"/>
  <c r="J36" i="1"/>
  <c r="G50" i="1"/>
  <c r="G47" i="1"/>
  <c r="G46" i="1"/>
  <c r="G45" i="1"/>
  <c r="G44" i="1"/>
  <c r="G29" i="1"/>
  <c r="G28" i="1"/>
  <c r="G27" i="1"/>
  <c r="G19" i="1"/>
  <c r="G18" i="1"/>
  <c r="G17" i="1"/>
  <c r="G13" i="1"/>
  <c r="G12" i="1"/>
  <c r="G10" i="1"/>
  <c r="J236" i="1" l="1"/>
  <c r="G30" i="1"/>
  <c r="G14" i="1"/>
  <c r="G20" i="1"/>
  <c r="G48" i="1"/>
</calcChain>
</file>

<file path=xl/sharedStrings.xml><?xml version="1.0" encoding="utf-8"?>
<sst xmlns="http://schemas.openxmlformats.org/spreadsheetml/2006/main" count="519" uniqueCount="133">
  <si>
    <t>PO Number</t>
  </si>
  <si>
    <t>PO Date</t>
  </si>
  <si>
    <t>Customer</t>
  </si>
  <si>
    <t>Product Description</t>
  </si>
  <si>
    <t>Pack</t>
  </si>
  <si>
    <t>Quantity LBS</t>
  </si>
  <si>
    <t xml:space="preserve">Price </t>
  </si>
  <si>
    <t>Value</t>
  </si>
  <si>
    <t>Terms</t>
  </si>
  <si>
    <t>ETD</t>
  </si>
  <si>
    <t>ETA</t>
  </si>
  <si>
    <t>Container#</t>
  </si>
  <si>
    <t>PT Kilang</t>
  </si>
  <si>
    <t>50% Advance</t>
  </si>
  <si>
    <t>Frozen Octopus Whole Cleaned</t>
  </si>
  <si>
    <t>Wild Caught-Yucatan Style</t>
  </si>
  <si>
    <t>5/15</t>
  </si>
  <si>
    <t>16/25</t>
  </si>
  <si>
    <t>26/40</t>
  </si>
  <si>
    <t>Seafood Doctor Inc</t>
  </si>
  <si>
    <t>TTNU8316436</t>
  </si>
  <si>
    <t>2/4</t>
  </si>
  <si>
    <t>30 Lb</t>
  </si>
  <si>
    <t>4/6</t>
  </si>
  <si>
    <t>6/8</t>
  </si>
  <si>
    <t>1/2</t>
  </si>
  <si>
    <t>TTNU8466185</t>
  </si>
  <si>
    <t>SEGU9256646</t>
  </si>
  <si>
    <t>10x2</t>
  </si>
  <si>
    <t>Baby Octopus Whole Cleaned</t>
  </si>
  <si>
    <t>Semi Block Kings Landing Brand</t>
  </si>
  <si>
    <t>30lb</t>
  </si>
  <si>
    <t>Octopus Wild Dry Pillow Pack</t>
  </si>
  <si>
    <t>IQF</t>
  </si>
  <si>
    <t>Adv $ 60,150.00</t>
  </si>
  <si>
    <t>Adv $ 65,083.00</t>
  </si>
  <si>
    <t>25% on Arrival</t>
  </si>
  <si>
    <t>Adv $ 56,400.00</t>
  </si>
  <si>
    <t>$ 30,075.00 on Ship</t>
  </si>
  <si>
    <t>$ 32541.00 on Ship</t>
  </si>
  <si>
    <t>Adv $ 47,879.00</t>
  </si>
  <si>
    <t>ADVANCES RECEIVED:</t>
  </si>
  <si>
    <t>DESTINATION PORT</t>
  </si>
  <si>
    <t>LOS ANGELES</t>
  </si>
  <si>
    <t>OAKLAND</t>
  </si>
  <si>
    <t>NEW YORK</t>
  </si>
  <si>
    <t>Flower Type</t>
  </si>
  <si>
    <t>Ahi Tuna Steaks AAA</t>
  </si>
  <si>
    <t>Saku Block</t>
  </si>
  <si>
    <t>Poke Cube</t>
  </si>
  <si>
    <t>2x11</t>
  </si>
  <si>
    <t>10lb</t>
  </si>
  <si>
    <t>TELEX RELEASED</t>
  </si>
  <si>
    <t>4 oz</t>
  </si>
  <si>
    <t>6 oz</t>
  </si>
  <si>
    <t>8 oz</t>
  </si>
  <si>
    <t>10 oz</t>
  </si>
  <si>
    <t xml:space="preserve">CC Loins </t>
  </si>
  <si>
    <t>5/8 lb</t>
  </si>
  <si>
    <t>200-300</t>
  </si>
  <si>
    <t>300-400</t>
  </si>
  <si>
    <t>500-600</t>
  </si>
  <si>
    <t>600-700</t>
  </si>
  <si>
    <t>700-800</t>
  </si>
  <si>
    <t>800-900</t>
  </si>
  <si>
    <t>900+</t>
  </si>
  <si>
    <t>Frozen Whole Silver Pomfret</t>
  </si>
  <si>
    <t>Wild Caught</t>
  </si>
  <si>
    <t>10kg</t>
  </si>
  <si>
    <t>Total</t>
  </si>
  <si>
    <t>Cases</t>
  </si>
  <si>
    <t>MORU1143641</t>
  </si>
  <si>
    <t>25% on Ship</t>
  </si>
  <si>
    <t>GESU9555494</t>
  </si>
  <si>
    <t>OTPU6288997</t>
  </si>
  <si>
    <t>30% Advance</t>
  </si>
  <si>
    <t>70% on Ship</t>
  </si>
  <si>
    <t>8-14 oz</t>
  </si>
  <si>
    <t>14-18 oz</t>
  </si>
  <si>
    <t>HOUSTON</t>
  </si>
  <si>
    <t>PAID</t>
  </si>
  <si>
    <t>Doc's Choice (Keep)</t>
  </si>
  <si>
    <t>TAWA - SOLD</t>
  </si>
  <si>
    <t>Vendor</t>
  </si>
  <si>
    <t>ARRIVED</t>
  </si>
  <si>
    <t>CGMU5440772</t>
  </si>
  <si>
    <t>????</t>
  </si>
  <si>
    <t>1x10</t>
  </si>
  <si>
    <t>BOSTON/NEW YORK</t>
  </si>
  <si>
    <t>Total:</t>
  </si>
  <si>
    <t>FBIU5224233</t>
  </si>
  <si>
    <t>Ground Tuna</t>
  </si>
  <si>
    <t xml:space="preserve"> - February 10th</t>
  </si>
  <si>
    <t>TCLU1117520</t>
  </si>
  <si>
    <t xml:space="preserve"> - February 25th</t>
  </si>
  <si>
    <t>5/8 lb Tuna Loin</t>
  </si>
  <si>
    <t>FBIU5225899</t>
  </si>
  <si>
    <t>KKFU6749627</t>
  </si>
  <si>
    <t>CGMU5359260</t>
  </si>
  <si>
    <t xml:space="preserve"> - March 29th</t>
  </si>
  <si>
    <t xml:space="preserve"> - April 6th</t>
  </si>
  <si>
    <t>RECEIVED IN:</t>
  </si>
  <si>
    <t>OUTSTANDING:</t>
  </si>
  <si>
    <t>ON THE WATER</t>
  </si>
  <si>
    <t>1-2</t>
  </si>
  <si>
    <t>APRU6135458</t>
  </si>
  <si>
    <t>*Need to adjust for wire fees</t>
  </si>
  <si>
    <t xml:space="preserve"> – June 18th (ISD 197)</t>
  </si>
  <si>
    <t xml:space="preserve"> – July 28th (ISD 199)</t>
  </si>
  <si>
    <t xml:space="preserve"> – August 27th (ISD 200)</t>
  </si>
  <si>
    <t xml:space="preserve"> – November 10th (SFDDR 21655)</t>
  </si>
  <si>
    <t xml:space="preserve"> - November 22nd (SFDDR 21656)</t>
  </si>
  <si>
    <t xml:space="preserve"> – September 14th (ISD201)</t>
  </si>
  <si>
    <t xml:space="preserve"> – September 27th (ISD 21607)</t>
  </si>
  <si>
    <t xml:space="preserve"> – September 30th (ISD 21608)</t>
  </si>
  <si>
    <t xml:space="preserve"> – November 5th (ISD 21606)</t>
  </si>
  <si>
    <t xml:space="preserve"> - December 3rd (ISD 204)</t>
  </si>
  <si>
    <t xml:space="preserve"> - December 9th (ISD 207)</t>
  </si>
  <si>
    <t xml:space="preserve"> - December 10th (ISD 208)</t>
  </si>
  <si>
    <t xml:space="preserve"> - January 6th (ISD 223)</t>
  </si>
  <si>
    <t xml:space="preserve"> - January 21st (ISD 225)</t>
  </si>
  <si>
    <t xml:space="preserve"> - January 28th (ISD 231)</t>
  </si>
  <si>
    <t xml:space="preserve"> - January 31st (ISD 232)</t>
  </si>
  <si>
    <t xml:space="preserve"> - April 8th</t>
  </si>
  <si>
    <t>ISD</t>
  </si>
  <si>
    <t>SFDDR</t>
  </si>
  <si>
    <t>?</t>
  </si>
  <si>
    <t>Poke</t>
  </si>
  <si>
    <t>Ground</t>
  </si>
  <si>
    <t>8/14 oz Saku</t>
  </si>
  <si>
    <t>14/18 oz Saku</t>
  </si>
  <si>
    <t>Fraud</t>
  </si>
  <si>
    <t>Kings Landing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</si>
</sst>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rgb="FF000000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Verdana"/>
      <family val="2"/>
    </font>
    <font>
      <b/>
      <sz val="11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i/>
      <sz val="9"/>
      <color theme="1"/>
      <name val="Verdana"/>
      <family val="2"/>
    </font>
    <font>
      <b/>
      <sz val="12"/>
      <color rgb="FF0070C0"/>
      <name val="Verdana"/>
      <family val="2"/>
    </font>
    <font>
      <b/>
      <sz val="12"/>
      <color rgb="FF00B050"/>
      <name val="Verdana"/>
      <family val="2"/>
    </font>
    <font>
      <b/>
      <sz val="12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5" borderId="0" applyNumberFormat="0" applyBorder="0" applyAlignment="0" applyProtection="0"/>
    <xf numFmtId="0" fontId="2" fillId="6" borderId="1" applyNumberFormat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44" fontId="8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2" borderId="0" xfId="0" applyFont="1" applyFill="1" applyAlignment="1">
      <alignment horizontal="center"/>
    </xf>
    <xf numFmtId="14" fontId="3" fillId="0" borderId="0" xfId="0" applyNumberFormat="1" applyFont="1"/>
    <xf numFmtId="0" fontId="3" fillId="4" borderId="0" xfId="0" applyFont="1" applyFill="1" applyAlignment="1">
      <alignment horizontal="center"/>
    </xf>
    <xf numFmtId="14" fontId="3" fillId="4" borderId="0" xfId="0" applyNumberFormat="1" applyFont="1" applyFill="1"/>
    <xf numFmtId="0" fontId="3" fillId="4" borderId="0" xfId="0" applyFont="1" applyFill="1"/>
    <xf numFmtId="49" fontId="3" fillId="4" borderId="0" xfId="0" applyNumberFormat="1" applyFont="1" applyFill="1"/>
    <xf numFmtId="164" fontId="3" fillId="4" borderId="0" xfId="0" applyNumberFormat="1" applyFont="1" applyFill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1" fillId="5" borderId="0" xfId="1"/>
    <xf numFmtId="0" fontId="2" fillId="6" borderId="1" xfId="2"/>
    <xf numFmtId="0" fontId="7" fillId="0" borderId="0" xfId="0" applyFont="1"/>
    <xf numFmtId="0" fontId="3" fillId="3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1" fillId="5" borderId="0" xfId="1" applyAlignment="1">
      <alignment horizontal="center"/>
    </xf>
    <xf numFmtId="14" fontId="1" fillId="5" borderId="0" xfId="1" applyNumberFormat="1"/>
    <xf numFmtId="49" fontId="1" fillId="5" borderId="0" xfId="1" applyNumberFormat="1"/>
    <xf numFmtId="164" fontId="1" fillId="5" borderId="0" xfId="1" applyNumberFormat="1"/>
    <xf numFmtId="164" fontId="1" fillId="5" borderId="0" xfId="1" applyNumberFormat="1" applyAlignment="1">
      <alignment horizontal="center"/>
    </xf>
    <xf numFmtId="0" fontId="10" fillId="8" borderId="0" xfId="4" applyAlignment="1">
      <alignment horizontal="center"/>
    </xf>
    <xf numFmtId="14" fontId="10" fillId="8" borderId="0" xfId="4" applyNumberFormat="1"/>
    <xf numFmtId="0" fontId="10" fillId="8" borderId="0" xfId="4"/>
    <xf numFmtId="49" fontId="10" fillId="8" borderId="0" xfId="4" applyNumberFormat="1"/>
    <xf numFmtId="164" fontId="10" fillId="8" borderId="0" xfId="4" applyNumberFormat="1"/>
    <xf numFmtId="164" fontId="10" fillId="8" borderId="0" xfId="4" applyNumberFormat="1" applyAlignment="1">
      <alignment horizontal="center"/>
    </xf>
    <xf numFmtId="164" fontId="6" fillId="0" borderId="0" xfId="0" applyNumberFormat="1" applyFont="1"/>
    <xf numFmtId="0" fontId="13" fillId="0" borderId="0" xfId="0" applyFont="1"/>
    <xf numFmtId="164" fontId="12" fillId="2" borderId="0" xfId="0" applyNumberFormat="1" applyFont="1" applyFill="1"/>
    <xf numFmtId="0" fontId="3" fillId="2" borderId="0" xfId="0" applyFont="1" applyFill="1"/>
    <xf numFmtId="14" fontId="14" fillId="5" borderId="0" xfId="1" applyNumberFormat="1" applyFont="1"/>
    <xf numFmtId="0" fontId="3" fillId="0" borderId="2" xfId="0" applyFont="1" applyBorder="1"/>
    <xf numFmtId="0" fontId="1" fillId="5" borderId="2" xfId="1" applyBorder="1"/>
    <xf numFmtId="0" fontId="10" fillId="8" borderId="2" xfId="4" applyBorder="1"/>
    <xf numFmtId="0" fontId="3" fillId="4" borderId="2" xfId="0" applyFont="1" applyFill="1" applyBorder="1"/>
    <xf numFmtId="164" fontId="0" fillId="4" borderId="0" xfId="0" applyNumberFormat="1" applyFill="1"/>
    <xf numFmtId="0" fontId="0" fillId="0" borderId="2" xfId="0" applyBorder="1"/>
    <xf numFmtId="0" fontId="15" fillId="7" borderId="0" xfId="3" applyFont="1"/>
    <xf numFmtId="0" fontId="6" fillId="2" borderId="0" xfId="0" applyFont="1" applyFill="1"/>
    <xf numFmtId="49" fontId="3" fillId="2" borderId="0" xfId="0" applyNumberFormat="1" applyFont="1" applyFill="1"/>
    <xf numFmtId="164" fontId="3" fillId="2" borderId="0" xfId="0" applyNumberFormat="1" applyFont="1" applyFill="1"/>
    <xf numFmtId="0" fontId="3" fillId="9" borderId="0" xfId="0" applyFont="1" applyFill="1"/>
    <xf numFmtId="49" fontId="3" fillId="9" borderId="0" xfId="0" applyNumberFormat="1" applyFont="1" applyFill="1"/>
    <xf numFmtId="164" fontId="3" fillId="9" borderId="0" xfId="0" applyNumberFormat="1" applyFont="1" applyFill="1"/>
    <xf numFmtId="0" fontId="3" fillId="9" borderId="2" xfId="0" applyFont="1" applyFill="1" applyBorder="1"/>
    <xf numFmtId="0" fontId="6" fillId="0" borderId="0" xfId="0" applyFont="1" applyAlignment="1">
      <alignment horizontal="center"/>
    </xf>
    <xf numFmtId="14" fontId="16" fillId="8" borderId="0" xfId="4" applyNumberFormat="1" applyFont="1"/>
    <xf numFmtId="0" fontId="16" fillId="8" borderId="0" xfId="4" applyFont="1" applyAlignment="1">
      <alignment horizontal="center"/>
    </xf>
    <xf numFmtId="8" fontId="7" fillId="0" borderId="0" xfId="0" applyNumberFormat="1" applyFont="1"/>
    <xf numFmtId="8" fontId="5" fillId="0" borderId="0" xfId="0" applyNumberFormat="1" applyFont="1"/>
    <xf numFmtId="0" fontId="19" fillId="0" borderId="3" xfId="0" applyFont="1" applyBorder="1"/>
    <xf numFmtId="164" fontId="18" fillId="0" borderId="4" xfId="0" applyNumberFormat="1" applyFont="1" applyBorder="1"/>
    <xf numFmtId="0" fontId="19" fillId="2" borderId="3" xfId="0" applyFont="1" applyFill="1" applyBorder="1"/>
    <xf numFmtId="164" fontId="20" fillId="0" borderId="4" xfId="0" applyNumberFormat="1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8" fontId="17" fillId="2" borderId="0" xfId="5" applyNumberFormat="1" applyFont="1" applyFill="1"/>
    <xf numFmtId="0" fontId="3" fillId="10" borderId="0" xfId="0" applyFont="1" applyFill="1" applyAlignment="1">
      <alignment horizontal="center"/>
    </xf>
    <xf numFmtId="0" fontId="26" fillId="0" borderId="0" xfId="0" applyFont="1"/>
  </cellXfs>
  <cellStyles count="6">
    <cellStyle name="Bad" xfId="3" builtinId="27"/>
    <cellStyle name="Currency" xfId="5" builtinId="4"/>
    <cellStyle name="Good" xfId="1" builtinId="26"/>
    <cellStyle name="Input" xfId="2" builtinId="20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38E19-5418-4DBB-98C0-260D2AEC4FBD}">
  <sheetPr>
    <pageSetUpPr fitToPage="1"/>
  </sheetPr>
  <dimension ref="A1:X236"/>
  <sheetViews>
    <sheetView tabSelected="1" topLeftCell="G1" workbookViewId="0">
      <pane ySplit="3" topLeftCell="A4" activePane="bottomLeft" state="frozen"/>
      <selection pane="bottomLeft" activeCell="M18" sqref="M18"/>
    </sheetView>
  </sheetViews>
  <sheetFormatPr defaultColWidth="8.85546875" defaultRowHeight="15" x14ac:dyDescent="0.25"/>
  <cols>
    <col min="1" max="1" width="16.42578125" style="1" customWidth="1"/>
    <col min="2" max="2" width="15.85546875" customWidth="1"/>
    <col min="3" max="3" width="17.85546875" bestFit="1" customWidth="1"/>
    <col min="4" max="4" width="35.5703125" customWidth="1"/>
    <col min="5" max="5" width="16.85546875" style="2" bestFit="1" customWidth="1"/>
    <col min="6" max="6" width="7.28515625" customWidth="1"/>
    <col min="7" max="7" width="12.85546875" bestFit="1" customWidth="1"/>
    <col min="8" max="8" width="11.140625" bestFit="1" customWidth="1"/>
    <col min="9" max="9" width="9.140625" style="3" bestFit="1" customWidth="1"/>
    <col min="10" max="10" width="20" style="3" customWidth="1"/>
    <col min="11" max="11" width="20.140625" customWidth="1"/>
    <col min="12" max="12" width="15.140625" customWidth="1"/>
    <col min="13" max="13" width="17" customWidth="1"/>
    <col min="14" max="14" width="18.140625" customWidth="1"/>
    <col min="15" max="15" width="24.42578125" bestFit="1" customWidth="1"/>
    <col min="16" max="16" width="17.7109375" customWidth="1"/>
    <col min="17" max="17" width="12.5703125" customWidth="1"/>
    <col min="18" max="18" width="23.42578125" customWidth="1"/>
    <col min="19" max="19" width="11.85546875" bestFit="1" customWidth="1"/>
    <col min="21" max="21" width="23.7109375" customWidth="1"/>
    <col min="22" max="22" width="2.85546875" customWidth="1"/>
    <col min="23" max="23" width="22.140625" customWidth="1"/>
  </cols>
  <sheetData>
    <row r="1" spans="1:24" ht="15.75" x14ac:dyDescent="0.25">
      <c r="A1" s="18"/>
      <c r="B1" s="19"/>
      <c r="C1" s="19"/>
      <c r="D1" s="19"/>
      <c r="E1" s="20"/>
      <c r="F1" s="19"/>
      <c r="G1" s="19"/>
      <c r="H1" s="19"/>
      <c r="I1" s="5"/>
      <c r="J1" s="5"/>
      <c r="K1" s="19"/>
      <c r="L1" s="19"/>
      <c r="M1" s="19"/>
      <c r="N1" s="19"/>
      <c r="O1" s="19"/>
      <c r="P1" s="19"/>
      <c r="Q1" s="72" t="s">
        <v>124</v>
      </c>
      <c r="R1" s="74">
        <f>SUM(R5,R6,R7,R8,R9,R10,R11,R14,R15,R16,R17,R18,R19,R23,R24)</f>
        <v>2028713</v>
      </c>
    </row>
    <row r="2" spans="1:24" ht="15.75" x14ac:dyDescent="0.25">
      <c r="A2" s="18"/>
      <c r="B2" s="19"/>
      <c r="C2" s="19"/>
      <c r="D2" s="19"/>
      <c r="E2" s="20"/>
      <c r="F2" s="19"/>
      <c r="G2" s="19"/>
      <c r="H2" s="19"/>
      <c r="I2" s="5"/>
      <c r="J2" s="5"/>
      <c r="K2" s="19"/>
      <c r="L2" s="19"/>
      <c r="M2" s="19"/>
      <c r="N2" s="19"/>
      <c r="O2" s="19"/>
      <c r="P2" s="19"/>
      <c r="Q2" s="73" t="s">
        <v>125</v>
      </c>
      <c r="R2" s="74">
        <f>SUM(R12,R13,R20,R21,R22,R25,R26,R27:R29)</f>
        <v>1277509.6000000001</v>
      </c>
    </row>
    <row r="3" spans="1:24" ht="15.75" x14ac:dyDescent="0.25">
      <c r="A3" s="21" t="s">
        <v>0</v>
      </c>
      <c r="B3" s="22" t="s">
        <v>1</v>
      </c>
      <c r="C3" s="22" t="s">
        <v>83</v>
      </c>
      <c r="D3" s="22" t="s">
        <v>2</v>
      </c>
      <c r="E3" s="23" t="s">
        <v>3</v>
      </c>
      <c r="F3" s="22" t="s">
        <v>4</v>
      </c>
      <c r="G3" s="22" t="s">
        <v>70</v>
      </c>
      <c r="H3" s="22" t="s">
        <v>5</v>
      </c>
      <c r="I3" s="6" t="s">
        <v>6</v>
      </c>
      <c r="J3" s="6" t="s">
        <v>7</v>
      </c>
      <c r="K3" s="22" t="s">
        <v>8</v>
      </c>
      <c r="L3" s="22" t="s">
        <v>9</v>
      </c>
      <c r="M3" s="22" t="s">
        <v>10</v>
      </c>
      <c r="N3" s="22" t="s">
        <v>11</v>
      </c>
      <c r="O3" s="22" t="s">
        <v>42</v>
      </c>
      <c r="P3" s="22"/>
      <c r="Q3" s="19"/>
      <c r="R3" s="7" t="s">
        <v>41</v>
      </c>
      <c r="S3" s="8"/>
      <c r="T3" s="8"/>
      <c r="U3" s="8"/>
      <c r="V3" s="8"/>
      <c r="W3" s="7" t="s">
        <v>101</v>
      </c>
      <c r="X3" s="8"/>
    </row>
    <row r="4" spans="1:24" x14ac:dyDescent="0.25">
      <c r="A4" s="9"/>
      <c r="B4" s="8"/>
      <c r="C4" s="8"/>
      <c r="D4" s="8"/>
      <c r="E4" s="10"/>
      <c r="F4" s="8"/>
      <c r="G4" s="8"/>
      <c r="H4" s="8"/>
      <c r="I4" s="4"/>
      <c r="J4" s="4"/>
      <c r="K4" s="8"/>
      <c r="L4" s="8"/>
      <c r="M4" s="8"/>
      <c r="N4" s="8"/>
      <c r="O4" s="8"/>
      <c r="P4" s="8"/>
      <c r="Q4" s="8"/>
      <c r="R4" s="69" t="s">
        <v>106</v>
      </c>
      <c r="S4" s="8"/>
      <c r="T4" s="8"/>
      <c r="U4" s="8"/>
      <c r="V4" s="8"/>
    </row>
    <row r="5" spans="1:24" ht="15.75" x14ac:dyDescent="0.25">
      <c r="A5" s="11">
        <v>21606</v>
      </c>
      <c r="B5" s="12">
        <v>44358</v>
      </c>
      <c r="C5" s="8" t="s">
        <v>12</v>
      </c>
      <c r="D5" s="8" t="s">
        <v>19</v>
      </c>
      <c r="E5" s="10"/>
      <c r="F5" s="8"/>
      <c r="G5" s="8"/>
      <c r="H5" s="8"/>
      <c r="I5" s="4"/>
      <c r="J5" s="28"/>
      <c r="K5" s="8"/>
      <c r="L5" s="12">
        <v>44592</v>
      </c>
      <c r="M5" s="12">
        <v>44680</v>
      </c>
      <c r="N5" s="44" t="s">
        <v>105</v>
      </c>
      <c r="O5" s="9" t="s">
        <v>43</v>
      </c>
      <c r="P5" s="8"/>
      <c r="Q5" s="8"/>
      <c r="R5" s="63">
        <v>191388</v>
      </c>
      <c r="S5" s="71" t="s">
        <v>107</v>
      </c>
      <c r="T5" s="22"/>
      <c r="U5" s="8"/>
      <c r="V5" s="8"/>
      <c r="W5" s="6">
        <f>SUM(J14,J20,J25,J30,J36,J42,J48,J52,J93,J101,J121,J10,J64,J176,J182)</f>
        <v>2238528.4354000003</v>
      </c>
    </row>
    <row r="6" spans="1:24" ht="15.75" x14ac:dyDescent="0.25">
      <c r="A6" s="9"/>
      <c r="B6" s="8"/>
      <c r="C6" s="8"/>
      <c r="D6" s="8" t="s">
        <v>14</v>
      </c>
      <c r="E6" s="10" t="s">
        <v>104</v>
      </c>
      <c r="F6" s="8" t="s">
        <v>22</v>
      </c>
      <c r="G6" s="8">
        <v>65</v>
      </c>
      <c r="H6" s="8">
        <v>1950</v>
      </c>
      <c r="I6" s="4">
        <v>3</v>
      </c>
      <c r="J6" s="28"/>
      <c r="K6" s="8"/>
      <c r="L6" s="8"/>
      <c r="M6" s="8"/>
      <c r="N6" s="8"/>
      <c r="O6" s="9"/>
      <c r="P6" s="8"/>
      <c r="Q6" s="8"/>
      <c r="R6" s="63">
        <v>112745</v>
      </c>
      <c r="S6" s="71" t="s">
        <v>108</v>
      </c>
      <c r="T6" s="22"/>
      <c r="U6" s="8"/>
      <c r="V6" s="8"/>
    </row>
    <row r="7" spans="1:24" ht="16.5" thickBot="1" x14ac:dyDescent="0.3">
      <c r="A7" s="9"/>
      <c r="B7" s="8"/>
      <c r="C7" s="8"/>
      <c r="D7" s="8" t="s">
        <v>15</v>
      </c>
      <c r="E7" s="10" t="s">
        <v>21</v>
      </c>
      <c r="F7" s="8" t="s">
        <v>22</v>
      </c>
      <c r="G7" s="8">
        <v>981</v>
      </c>
      <c r="H7" s="8">
        <v>29430</v>
      </c>
      <c r="I7" s="4">
        <v>3.25</v>
      </c>
      <c r="J7" s="28"/>
      <c r="K7" s="8"/>
      <c r="L7" s="8"/>
      <c r="M7" s="8"/>
      <c r="N7" s="8"/>
      <c r="O7" s="9"/>
      <c r="P7" s="8"/>
      <c r="Q7" s="8"/>
      <c r="R7" s="63">
        <v>100000</v>
      </c>
      <c r="S7" s="71" t="s">
        <v>109</v>
      </c>
      <c r="T7" s="22"/>
      <c r="U7" s="8"/>
      <c r="V7" s="8"/>
    </row>
    <row r="8" spans="1:24" ht="15.75" x14ac:dyDescent="0.25">
      <c r="A8" s="9"/>
      <c r="B8" s="8"/>
      <c r="C8" s="8"/>
      <c r="E8" s="10" t="s">
        <v>23</v>
      </c>
      <c r="F8" s="8" t="s">
        <v>22</v>
      </c>
      <c r="G8" s="8">
        <v>303</v>
      </c>
      <c r="H8" s="8">
        <v>9090</v>
      </c>
      <c r="I8" s="4">
        <v>3.5</v>
      </c>
      <c r="J8" s="28"/>
      <c r="K8" s="8"/>
      <c r="L8" s="8"/>
      <c r="M8" s="8"/>
      <c r="N8" s="8"/>
      <c r="O8" s="9"/>
      <c r="P8" s="8"/>
      <c r="Q8" s="8"/>
      <c r="R8" s="63">
        <v>100000</v>
      </c>
      <c r="S8" s="71" t="s">
        <v>112</v>
      </c>
      <c r="T8" s="22"/>
      <c r="U8" s="8"/>
      <c r="V8" s="8"/>
      <c r="W8" s="65" t="s">
        <v>102</v>
      </c>
    </row>
    <row r="9" spans="1:24" ht="16.5" thickBot="1" x14ac:dyDescent="0.3">
      <c r="A9" s="9"/>
      <c r="B9" s="8"/>
      <c r="C9" s="8"/>
      <c r="D9" s="8"/>
      <c r="E9" s="10" t="s">
        <v>24</v>
      </c>
      <c r="F9" s="8" t="s">
        <v>22</v>
      </c>
      <c r="G9" s="46">
        <v>251</v>
      </c>
      <c r="H9" s="46">
        <v>7530</v>
      </c>
      <c r="I9" s="4">
        <v>3.55</v>
      </c>
      <c r="K9" s="8"/>
      <c r="L9" s="8"/>
      <c r="M9" s="8"/>
      <c r="N9" s="8"/>
      <c r="O9" s="9"/>
      <c r="P9" s="8"/>
      <c r="Q9" s="8"/>
      <c r="R9" s="63">
        <v>200000</v>
      </c>
      <c r="S9" s="71" t="s">
        <v>113</v>
      </c>
      <c r="T9" s="22"/>
      <c r="U9" s="8"/>
      <c r="V9" s="8"/>
      <c r="W9" s="66">
        <f>SUM(W5-R33+W13)</f>
        <v>-1067694.1645999998</v>
      </c>
    </row>
    <row r="10" spans="1:24" ht="15.75" x14ac:dyDescent="0.25">
      <c r="A10" s="9"/>
      <c r="B10" s="8"/>
      <c r="C10" s="8"/>
      <c r="D10" s="8"/>
      <c r="E10" s="10"/>
      <c r="F10" s="8"/>
      <c r="G10" s="8">
        <f>SUM(G6:G9)</f>
        <v>1600</v>
      </c>
      <c r="H10" s="8">
        <f>SUM(H6:H9)</f>
        <v>48000</v>
      </c>
      <c r="I10" s="4"/>
      <c r="J10" s="28">
        <f>SUM((H6*I6)+(H7*I7)+(H8*I8)+(H9*I9))</f>
        <v>160044</v>
      </c>
      <c r="K10" s="52" t="s">
        <v>80</v>
      </c>
      <c r="L10" s="8"/>
      <c r="M10" s="8"/>
      <c r="N10" s="8"/>
      <c r="O10" s="9"/>
      <c r="P10" s="8"/>
      <c r="Q10" s="8"/>
      <c r="R10" s="63">
        <v>100000</v>
      </c>
      <c r="S10" s="71" t="s">
        <v>114</v>
      </c>
      <c r="T10" s="22"/>
      <c r="U10" s="8"/>
      <c r="V10" s="8"/>
    </row>
    <row r="11" spans="1:24" ht="16.5" thickBot="1" x14ac:dyDescent="0.3">
      <c r="A11" s="9"/>
      <c r="B11" s="8"/>
      <c r="C11" s="8"/>
      <c r="D11" s="8"/>
      <c r="E11" s="10"/>
      <c r="F11" s="8"/>
      <c r="G11" s="8"/>
      <c r="H11" s="8"/>
      <c r="I11" s="4"/>
      <c r="J11" s="28"/>
      <c r="K11" s="8"/>
      <c r="L11" s="8"/>
      <c r="M11" s="8"/>
      <c r="N11" s="8"/>
      <c r="O11" s="9"/>
      <c r="P11" s="8"/>
      <c r="Q11" s="8"/>
      <c r="R11" s="63">
        <v>100000</v>
      </c>
      <c r="S11" s="71" t="s">
        <v>115</v>
      </c>
      <c r="T11" s="8"/>
      <c r="U11" s="8"/>
      <c r="V11" s="8"/>
    </row>
    <row r="12" spans="1:24" ht="15.75" x14ac:dyDescent="0.25">
      <c r="A12" s="13">
        <v>21607</v>
      </c>
      <c r="B12" s="14">
        <v>44358</v>
      </c>
      <c r="C12" s="15" t="s">
        <v>12</v>
      </c>
      <c r="D12" s="15" t="s">
        <v>19</v>
      </c>
      <c r="E12" s="16" t="s">
        <v>25</v>
      </c>
      <c r="F12" s="15" t="s">
        <v>22</v>
      </c>
      <c r="G12" s="15">
        <f>H12/30</f>
        <v>1000</v>
      </c>
      <c r="H12" s="15">
        <v>30000</v>
      </c>
      <c r="I12" s="17">
        <v>2.4500000000000002</v>
      </c>
      <c r="J12" s="29"/>
      <c r="K12" s="24" t="s">
        <v>34</v>
      </c>
      <c r="L12" s="14">
        <v>44388</v>
      </c>
      <c r="M12" s="14">
        <v>44508</v>
      </c>
      <c r="N12" s="44" t="s">
        <v>26</v>
      </c>
      <c r="O12" s="13"/>
      <c r="P12" s="15"/>
      <c r="Q12" s="8"/>
      <c r="R12" s="63">
        <v>70000</v>
      </c>
      <c r="S12" s="70" t="s">
        <v>110</v>
      </c>
      <c r="T12" s="8"/>
      <c r="U12" s="8"/>
      <c r="V12" s="8"/>
      <c r="W12" s="67" t="s">
        <v>103</v>
      </c>
    </row>
    <row r="13" spans="1:24" ht="16.5" thickBot="1" x14ac:dyDescent="0.3">
      <c r="A13" s="13"/>
      <c r="B13" s="15"/>
      <c r="C13" s="15"/>
      <c r="D13" s="15" t="s">
        <v>14</v>
      </c>
      <c r="E13" s="16" t="s">
        <v>21</v>
      </c>
      <c r="F13" s="15" t="s">
        <v>22</v>
      </c>
      <c r="G13" s="49">
        <f>H13/30</f>
        <v>600</v>
      </c>
      <c r="H13" s="49">
        <v>18000</v>
      </c>
      <c r="I13" s="17">
        <v>2.6</v>
      </c>
      <c r="J13" s="50"/>
      <c r="K13" s="25" t="s">
        <v>38</v>
      </c>
      <c r="L13" s="15"/>
      <c r="M13" s="15"/>
      <c r="N13" s="15"/>
      <c r="O13" s="13" t="s">
        <v>43</v>
      </c>
      <c r="P13" s="24" t="s">
        <v>52</v>
      </c>
      <c r="Q13" s="8"/>
      <c r="R13" s="63">
        <v>159740</v>
      </c>
      <c r="S13" s="70" t="s">
        <v>111</v>
      </c>
      <c r="T13" s="8"/>
      <c r="U13" s="8"/>
      <c r="V13" s="8"/>
      <c r="W13" s="68">
        <f>SUM(J8)</f>
        <v>0</v>
      </c>
    </row>
    <row r="14" spans="1:24" ht="15.75" x14ac:dyDescent="0.25">
      <c r="A14" s="13"/>
      <c r="B14" s="15"/>
      <c r="C14" s="15"/>
      <c r="D14" s="15" t="s">
        <v>15</v>
      </c>
      <c r="E14" s="16"/>
      <c r="F14" s="15"/>
      <c r="G14" s="15">
        <f>SUM(G9:G13)</f>
        <v>3451</v>
      </c>
      <c r="H14" s="15">
        <f>SUM(H9:H13)</f>
        <v>103530</v>
      </c>
      <c r="I14" s="17"/>
      <c r="J14" s="29">
        <v>120300</v>
      </c>
      <c r="K14" s="52" t="s">
        <v>80</v>
      </c>
      <c r="L14" s="15"/>
      <c r="M14" s="15"/>
      <c r="N14" s="15"/>
      <c r="O14" s="60" t="s">
        <v>84</v>
      </c>
      <c r="P14" s="15"/>
      <c r="Q14" s="8"/>
      <c r="R14" s="63">
        <v>100000</v>
      </c>
      <c r="S14" s="71" t="s">
        <v>116</v>
      </c>
      <c r="U14" s="8"/>
      <c r="V14" s="8"/>
    </row>
    <row r="15" spans="1:24" ht="15.75" x14ac:dyDescent="0.25">
      <c r="A15" s="9"/>
      <c r="B15" s="8"/>
      <c r="C15" s="8"/>
      <c r="D15" s="8"/>
      <c r="E15" s="10"/>
      <c r="F15" s="8"/>
      <c r="G15" s="8"/>
      <c r="H15" s="8"/>
      <c r="I15" s="4"/>
      <c r="J15" s="28"/>
      <c r="K15" s="8"/>
      <c r="L15" s="8"/>
      <c r="M15" s="8"/>
      <c r="N15" s="8"/>
      <c r="O15" s="9"/>
      <c r="P15" s="8"/>
      <c r="Q15" s="8"/>
      <c r="R15" s="63">
        <v>100000</v>
      </c>
      <c r="S15" s="71" t="s">
        <v>117</v>
      </c>
      <c r="U15" s="8"/>
      <c r="V15" s="8"/>
    </row>
    <row r="16" spans="1:24" ht="15.75" x14ac:dyDescent="0.25">
      <c r="A16" s="11">
        <v>21608</v>
      </c>
      <c r="B16" s="12">
        <v>44358</v>
      </c>
      <c r="C16" s="8" t="s">
        <v>12</v>
      </c>
      <c r="D16" s="8" t="s">
        <v>19</v>
      </c>
      <c r="E16" s="10" t="s">
        <v>25</v>
      </c>
      <c r="F16" s="8" t="s">
        <v>22</v>
      </c>
      <c r="G16" s="8">
        <v>15</v>
      </c>
      <c r="H16" s="8">
        <v>450</v>
      </c>
      <c r="I16" s="4">
        <v>2.4500000000000002</v>
      </c>
      <c r="J16" s="28"/>
      <c r="K16" s="24" t="s">
        <v>35</v>
      </c>
      <c r="L16" s="12">
        <v>44452</v>
      </c>
      <c r="M16" s="12">
        <v>44514</v>
      </c>
      <c r="N16" s="44" t="s">
        <v>27</v>
      </c>
      <c r="O16" s="27" t="s">
        <v>43</v>
      </c>
      <c r="P16" s="24" t="s">
        <v>52</v>
      </c>
      <c r="Q16" s="8"/>
      <c r="R16" s="63">
        <v>250000</v>
      </c>
      <c r="S16" s="71" t="s">
        <v>118</v>
      </c>
      <c r="T16" s="8"/>
      <c r="U16" s="8"/>
      <c r="V16" s="8"/>
    </row>
    <row r="17" spans="1:22" ht="15.75" x14ac:dyDescent="0.25">
      <c r="A17" s="9"/>
      <c r="B17" s="8"/>
      <c r="C17" s="8"/>
      <c r="D17" s="8" t="s">
        <v>14</v>
      </c>
      <c r="E17" s="10" t="s">
        <v>21</v>
      </c>
      <c r="F17" s="8" t="s">
        <v>22</v>
      </c>
      <c r="G17" s="8">
        <f>H17/30</f>
        <v>1000</v>
      </c>
      <c r="H17" s="8">
        <v>30000</v>
      </c>
      <c r="I17" s="4">
        <v>2.6</v>
      </c>
      <c r="J17" s="28"/>
      <c r="K17" s="25" t="s">
        <v>39</v>
      </c>
      <c r="L17" s="8"/>
      <c r="M17" s="8"/>
      <c r="N17" s="8"/>
      <c r="O17" s="60" t="s">
        <v>84</v>
      </c>
      <c r="P17" s="8"/>
      <c r="Q17" s="8"/>
      <c r="R17" s="63">
        <v>30000</v>
      </c>
      <c r="S17" s="71" t="s">
        <v>119</v>
      </c>
      <c r="T17" s="8"/>
      <c r="U17" s="8"/>
      <c r="V17" s="8"/>
    </row>
    <row r="18" spans="1:22" ht="15.75" x14ac:dyDescent="0.25">
      <c r="A18" s="9"/>
      <c r="B18" s="8"/>
      <c r="C18" s="8"/>
      <c r="D18" s="8" t="s">
        <v>15</v>
      </c>
      <c r="E18" s="10" t="s">
        <v>23</v>
      </c>
      <c r="F18" s="8" t="s">
        <v>22</v>
      </c>
      <c r="G18" s="8">
        <f>H18/30</f>
        <v>400</v>
      </c>
      <c r="H18" s="8">
        <v>12000</v>
      </c>
      <c r="I18" s="4">
        <v>2.95</v>
      </c>
      <c r="J18" s="28"/>
      <c r="K18" s="8" t="s">
        <v>36</v>
      </c>
      <c r="L18" s="8"/>
      <c r="M18" s="8"/>
      <c r="N18" s="8"/>
      <c r="O18" s="9"/>
      <c r="P18" s="8"/>
      <c r="Q18" s="8"/>
      <c r="R18" s="63">
        <v>200000</v>
      </c>
      <c r="S18" s="71" t="s">
        <v>120</v>
      </c>
    </row>
    <row r="19" spans="1:22" ht="15.75" x14ac:dyDescent="0.25">
      <c r="A19" s="9"/>
      <c r="B19" s="8"/>
      <c r="C19" s="8"/>
      <c r="D19" s="8"/>
      <c r="E19" s="10" t="s">
        <v>24</v>
      </c>
      <c r="F19" s="8" t="s">
        <v>22</v>
      </c>
      <c r="G19" s="46">
        <f>H19/30</f>
        <v>130</v>
      </c>
      <c r="H19" s="46">
        <v>3900</v>
      </c>
      <c r="I19" s="4">
        <v>2.98</v>
      </c>
      <c r="K19" s="8"/>
      <c r="L19" s="8"/>
      <c r="M19" s="8"/>
      <c r="N19" s="8"/>
      <c r="O19" s="9"/>
      <c r="P19" s="8"/>
      <c r="Q19" s="8"/>
      <c r="R19" s="63">
        <v>100000</v>
      </c>
      <c r="S19" s="71" t="s">
        <v>121</v>
      </c>
      <c r="T19" s="8"/>
      <c r="U19" s="8"/>
      <c r="V19" s="8"/>
    </row>
    <row r="20" spans="1:22" ht="15.75" x14ac:dyDescent="0.25">
      <c r="A20" s="9"/>
      <c r="B20" s="8"/>
      <c r="C20" s="8"/>
      <c r="D20" s="8"/>
      <c r="E20" s="10"/>
      <c r="F20" s="8"/>
      <c r="G20" s="8">
        <f>SUM(G16:G19)</f>
        <v>1545</v>
      </c>
      <c r="H20" s="8">
        <f>SUM(H16:H19)</f>
        <v>46350</v>
      </c>
      <c r="I20" s="4"/>
      <c r="J20" s="28">
        <f>SUM((H16*I16)+(H17*I17)+(H18*I18)+(H19*I19))</f>
        <v>126124.5</v>
      </c>
      <c r="K20" s="52" t="s">
        <v>80</v>
      </c>
      <c r="L20" s="8"/>
      <c r="M20" s="8"/>
      <c r="N20" s="8"/>
      <c r="O20" s="9"/>
      <c r="P20" s="8"/>
      <c r="R20" s="63">
        <v>400000</v>
      </c>
      <c r="S20" s="70" t="s">
        <v>122</v>
      </c>
      <c r="T20" s="8"/>
      <c r="U20" s="8"/>
      <c r="V20" s="8"/>
    </row>
    <row r="21" spans="1:22" ht="15.75" x14ac:dyDescent="0.25">
      <c r="A21" s="9"/>
      <c r="B21" s="8"/>
      <c r="C21" s="8"/>
      <c r="D21" s="8"/>
      <c r="E21" s="10"/>
      <c r="F21" s="8"/>
      <c r="G21" s="8"/>
      <c r="H21" s="8"/>
      <c r="I21" s="4"/>
      <c r="J21" s="28"/>
      <c r="K21" s="8"/>
      <c r="L21" s="8"/>
      <c r="M21" s="8"/>
      <c r="N21" s="8"/>
      <c r="O21" s="8"/>
      <c r="P21" s="8"/>
      <c r="R21" s="64">
        <v>142769.60000000001</v>
      </c>
      <c r="S21" s="70" t="s">
        <v>92</v>
      </c>
      <c r="T21" s="8"/>
      <c r="U21" s="8"/>
      <c r="V21" s="8"/>
    </row>
    <row r="22" spans="1:22" ht="15.75" x14ac:dyDescent="0.25">
      <c r="A22" s="30">
        <v>21655</v>
      </c>
      <c r="B22" s="31">
        <v>44401</v>
      </c>
      <c r="C22" s="24" t="s">
        <v>12</v>
      </c>
      <c r="D22" s="24" t="s">
        <v>19</v>
      </c>
      <c r="E22" s="32" t="s">
        <v>16</v>
      </c>
      <c r="F22" s="24" t="s">
        <v>28</v>
      </c>
      <c r="G22" s="24">
        <v>312</v>
      </c>
      <c r="H22" s="24">
        <v>7488</v>
      </c>
      <c r="I22" s="33">
        <v>2.35</v>
      </c>
      <c r="J22" s="34"/>
      <c r="K22" s="24" t="s">
        <v>37</v>
      </c>
      <c r="L22" s="31"/>
      <c r="M22" s="24"/>
      <c r="N22" s="24"/>
      <c r="O22" s="30"/>
      <c r="P22" s="8"/>
      <c r="Q22" s="26" t="s">
        <v>89</v>
      </c>
      <c r="R22" s="63">
        <v>130000</v>
      </c>
      <c r="S22" s="70" t="s">
        <v>94</v>
      </c>
      <c r="T22" s="8"/>
      <c r="U22" s="8"/>
      <c r="V22" s="8"/>
    </row>
    <row r="23" spans="1:22" ht="15.75" x14ac:dyDescent="0.25">
      <c r="A23" s="30"/>
      <c r="B23" s="24"/>
      <c r="C23" s="24"/>
      <c r="D23" s="24" t="s">
        <v>29</v>
      </c>
      <c r="E23" s="32" t="s">
        <v>17</v>
      </c>
      <c r="F23" s="24" t="s">
        <v>28</v>
      </c>
      <c r="G23" s="24">
        <v>682</v>
      </c>
      <c r="H23" s="24">
        <v>16368</v>
      </c>
      <c r="I23" s="33">
        <v>2.35</v>
      </c>
      <c r="J23" s="34"/>
      <c r="K23" s="24" t="s">
        <v>72</v>
      </c>
      <c r="L23" s="45">
        <v>44508</v>
      </c>
      <c r="M23" s="45">
        <v>44577</v>
      </c>
      <c r="N23" s="44" t="s">
        <v>27</v>
      </c>
      <c r="O23" s="30" t="s">
        <v>43</v>
      </c>
      <c r="P23" s="24" t="s">
        <v>52</v>
      </c>
      <c r="Q23" s="8"/>
      <c r="R23" s="64">
        <v>250000</v>
      </c>
      <c r="S23" s="71" t="s">
        <v>94</v>
      </c>
      <c r="T23" s="8"/>
      <c r="U23" s="8"/>
      <c r="V23" s="8"/>
    </row>
    <row r="24" spans="1:22" ht="15.75" x14ac:dyDescent="0.25">
      <c r="A24" s="30"/>
      <c r="B24" s="24"/>
      <c r="C24" s="24"/>
      <c r="D24" s="24" t="s">
        <v>30</v>
      </c>
      <c r="E24" s="32" t="s">
        <v>18</v>
      </c>
      <c r="F24" s="24" t="s">
        <v>28</v>
      </c>
      <c r="G24" s="47">
        <v>658</v>
      </c>
      <c r="H24" s="47">
        <v>15792</v>
      </c>
      <c r="I24" s="33">
        <v>2.35</v>
      </c>
      <c r="J24" s="33"/>
      <c r="K24" s="24" t="s">
        <v>36</v>
      </c>
      <c r="L24" s="24"/>
      <c r="M24" s="24"/>
      <c r="N24" s="24"/>
      <c r="O24" s="60" t="s">
        <v>84</v>
      </c>
      <c r="P24" s="8"/>
      <c r="Q24" s="8"/>
      <c r="R24" s="64">
        <v>94580</v>
      </c>
      <c r="S24" s="71" t="s">
        <v>99</v>
      </c>
      <c r="T24" s="8"/>
      <c r="U24" s="8"/>
      <c r="V24" s="8"/>
    </row>
    <row r="25" spans="1:22" ht="15.75" x14ac:dyDescent="0.25">
      <c r="A25" s="30"/>
      <c r="B25" s="24"/>
      <c r="C25" s="24"/>
      <c r="D25" s="24"/>
      <c r="E25" s="32"/>
      <c r="F25" s="24"/>
      <c r="G25" s="24">
        <f>SUM(G21:G24)</f>
        <v>1652</v>
      </c>
      <c r="H25" s="24">
        <f>SUM(H21:H24)</f>
        <v>39648</v>
      </c>
      <c r="I25" s="33"/>
      <c r="J25" s="28">
        <f>SUM((H21*I21)+(H22*I22)+(H23*I23)+(H24*I24))</f>
        <v>93172.800000000017</v>
      </c>
      <c r="K25" s="52" t="s">
        <v>80</v>
      </c>
      <c r="L25" s="24"/>
      <c r="M25" s="24"/>
      <c r="N25" s="24"/>
      <c r="O25" s="30"/>
      <c r="P25" s="8"/>
      <c r="Q25" s="8"/>
      <c r="R25" s="64">
        <v>125000</v>
      </c>
      <c r="S25" s="70" t="s">
        <v>100</v>
      </c>
      <c r="T25" s="8"/>
      <c r="U25" s="8"/>
      <c r="V25" s="8"/>
    </row>
    <row r="26" spans="1:22" ht="15.75" x14ac:dyDescent="0.25">
      <c r="A26" s="30"/>
      <c r="B26" s="24"/>
      <c r="C26" s="24"/>
      <c r="D26" s="24"/>
      <c r="E26" s="32"/>
      <c r="F26" s="24"/>
      <c r="G26" s="24"/>
      <c r="H26" s="24"/>
      <c r="I26" s="33"/>
      <c r="J26" s="34"/>
      <c r="K26" s="24"/>
      <c r="L26" s="24"/>
      <c r="M26" s="24"/>
      <c r="N26" s="24"/>
      <c r="O26" s="30"/>
      <c r="P26" s="8"/>
      <c r="Q26" s="8"/>
      <c r="R26" s="64">
        <v>250000</v>
      </c>
      <c r="S26" s="70" t="s">
        <v>123</v>
      </c>
      <c r="T26" s="8"/>
      <c r="U26" s="8"/>
      <c r="V26" s="8"/>
    </row>
    <row r="27" spans="1:22" ht="15.75" x14ac:dyDescent="0.25">
      <c r="A27" s="35">
        <v>21656</v>
      </c>
      <c r="B27" s="36">
        <v>44401</v>
      </c>
      <c r="C27" s="37" t="s">
        <v>12</v>
      </c>
      <c r="D27" s="37" t="s">
        <v>19</v>
      </c>
      <c r="E27" s="38" t="s">
        <v>16</v>
      </c>
      <c r="F27" s="37" t="s">
        <v>28</v>
      </c>
      <c r="G27" s="37">
        <f>H27/20</f>
        <v>240</v>
      </c>
      <c r="H27" s="37">
        <v>4800</v>
      </c>
      <c r="I27" s="39">
        <v>2.35</v>
      </c>
      <c r="J27" s="40"/>
      <c r="K27" s="37" t="s">
        <v>37</v>
      </c>
      <c r="L27" s="36"/>
      <c r="M27" s="37"/>
      <c r="N27" s="37"/>
      <c r="O27" s="35"/>
      <c r="P27" s="8"/>
      <c r="Q27" s="8"/>
      <c r="R27" s="64"/>
      <c r="S27" s="70"/>
      <c r="T27" s="8"/>
      <c r="U27" s="8"/>
      <c r="V27" s="8"/>
    </row>
    <row r="28" spans="1:22" ht="15.75" x14ac:dyDescent="0.25">
      <c r="A28" s="35"/>
      <c r="B28" s="37"/>
      <c r="C28" s="37"/>
      <c r="D28" s="37" t="s">
        <v>29</v>
      </c>
      <c r="E28" s="38" t="s">
        <v>17</v>
      </c>
      <c r="F28" s="37" t="s">
        <v>28</v>
      </c>
      <c r="G28" s="37">
        <f>H28/20</f>
        <v>1920</v>
      </c>
      <c r="H28" s="37">
        <v>38400</v>
      </c>
      <c r="I28" s="39">
        <v>2.35</v>
      </c>
      <c r="J28" s="40"/>
      <c r="K28" s="37" t="s">
        <v>72</v>
      </c>
      <c r="L28" s="61">
        <v>44553</v>
      </c>
      <c r="M28" s="61">
        <v>44625</v>
      </c>
      <c r="N28" s="44" t="s">
        <v>85</v>
      </c>
      <c r="O28" s="35" t="s">
        <v>43</v>
      </c>
      <c r="P28" s="62" t="s">
        <v>52</v>
      </c>
      <c r="Q28" s="8"/>
      <c r="R28" s="64"/>
      <c r="S28" s="70"/>
      <c r="T28" s="8"/>
      <c r="U28" s="8"/>
      <c r="V28" s="8"/>
    </row>
    <row r="29" spans="1:22" ht="15.75" x14ac:dyDescent="0.25">
      <c r="A29" s="35"/>
      <c r="B29" s="37"/>
      <c r="C29" s="37"/>
      <c r="D29" s="37" t="s">
        <v>30</v>
      </c>
      <c r="E29" s="38" t="s">
        <v>18</v>
      </c>
      <c r="F29" s="37" t="s">
        <v>28</v>
      </c>
      <c r="G29" s="48">
        <f>H29/20</f>
        <v>240</v>
      </c>
      <c r="H29" s="48">
        <v>4800</v>
      </c>
      <c r="I29" s="39">
        <v>2.35</v>
      </c>
      <c r="J29" s="39"/>
      <c r="K29" s="37" t="s">
        <v>36</v>
      </c>
      <c r="L29" s="37"/>
      <c r="M29" s="37"/>
      <c r="N29" s="37"/>
      <c r="O29" s="60" t="s">
        <v>84</v>
      </c>
      <c r="P29" s="8"/>
      <c r="Q29" s="8"/>
      <c r="R29" s="64"/>
      <c r="S29" s="70"/>
      <c r="T29" s="8"/>
      <c r="U29" s="8"/>
      <c r="V29" s="8"/>
    </row>
    <row r="30" spans="1:22" ht="15.75" x14ac:dyDescent="0.25">
      <c r="A30" s="35"/>
      <c r="B30" s="37"/>
      <c r="C30" s="37"/>
      <c r="D30" s="37"/>
      <c r="E30" s="38"/>
      <c r="F30" s="37"/>
      <c r="G30" s="37">
        <f>SUM(G26:G29)</f>
        <v>2400</v>
      </c>
      <c r="H30" s="37">
        <f>SUM(H26:H29)</f>
        <v>48000</v>
      </c>
      <c r="I30" s="39"/>
      <c r="J30" s="28">
        <f>SUM((H26*I26)+(H27*I27)+(H28*I28)+(H29*I29))</f>
        <v>112800</v>
      </c>
      <c r="K30" s="52" t="s">
        <v>80</v>
      </c>
      <c r="L30" s="37"/>
      <c r="M30" s="37"/>
      <c r="N30" s="37"/>
      <c r="O30" s="35"/>
      <c r="P30" s="8"/>
      <c r="Q30" s="8"/>
      <c r="R30" s="64"/>
      <c r="S30" s="70"/>
      <c r="T30" s="8"/>
      <c r="U30" s="8"/>
      <c r="V30" s="8"/>
    </row>
    <row r="31" spans="1:22" x14ac:dyDescent="0.25">
      <c r="A31" s="35"/>
      <c r="B31" s="37"/>
      <c r="C31" s="37"/>
      <c r="D31" s="37"/>
      <c r="E31" s="38"/>
      <c r="F31" s="37"/>
      <c r="G31" s="37"/>
      <c r="H31" s="37"/>
      <c r="I31" s="39"/>
      <c r="J31" s="40"/>
      <c r="K31" s="37"/>
      <c r="L31" s="37"/>
      <c r="M31" s="37"/>
      <c r="N31" s="37"/>
      <c r="O31" s="35"/>
      <c r="P31" s="8"/>
      <c r="Q31" s="8"/>
      <c r="R31" s="8"/>
      <c r="S31" s="8"/>
      <c r="T31" s="8"/>
      <c r="U31" s="8"/>
      <c r="V31" s="8"/>
    </row>
    <row r="32" spans="1:22" ht="15.75" x14ac:dyDescent="0.25">
      <c r="A32" s="9">
        <v>197</v>
      </c>
      <c r="B32" s="12">
        <v>44433</v>
      </c>
      <c r="C32" s="8" t="s">
        <v>12</v>
      </c>
      <c r="D32" s="8" t="s">
        <v>19</v>
      </c>
      <c r="E32" s="10" t="s">
        <v>25</v>
      </c>
      <c r="F32" s="8" t="s">
        <v>31</v>
      </c>
      <c r="G32" s="8">
        <v>299</v>
      </c>
      <c r="H32" s="8">
        <v>8970</v>
      </c>
      <c r="I32" s="4">
        <v>2.6</v>
      </c>
      <c r="J32" s="28"/>
      <c r="K32" s="24" t="s">
        <v>40</v>
      </c>
      <c r="O32" s="9"/>
      <c r="P32" s="8"/>
      <c r="Q32" s="8"/>
      <c r="R32" s="8"/>
      <c r="S32" s="8"/>
      <c r="T32" s="8"/>
      <c r="U32" s="8"/>
      <c r="V32" s="8"/>
    </row>
    <row r="33" spans="1:22" ht="15.75" x14ac:dyDescent="0.25">
      <c r="A33" s="9"/>
      <c r="B33" s="8"/>
      <c r="C33" s="8"/>
      <c r="D33" s="8" t="s">
        <v>32</v>
      </c>
      <c r="E33" s="10" t="s">
        <v>21</v>
      </c>
      <c r="F33" s="8" t="s">
        <v>31</v>
      </c>
      <c r="G33" s="8">
        <v>904</v>
      </c>
      <c r="H33" s="8">
        <v>27120</v>
      </c>
      <c r="I33" s="4">
        <v>2.75</v>
      </c>
      <c r="J33" s="28"/>
      <c r="K33" s="8" t="s">
        <v>72</v>
      </c>
      <c r="L33" s="8"/>
      <c r="M33" s="8"/>
      <c r="N33" s="8"/>
      <c r="O33" s="9"/>
      <c r="P33" s="8"/>
      <c r="Q33" s="8"/>
      <c r="R33" s="63">
        <f>SUM(R5:R32)</f>
        <v>3306222.6</v>
      </c>
      <c r="S33" s="8"/>
      <c r="T33" s="8"/>
      <c r="U33" s="8"/>
      <c r="V33" s="8"/>
    </row>
    <row r="34" spans="1:22" ht="15.75" x14ac:dyDescent="0.25">
      <c r="A34" s="9"/>
      <c r="B34" s="8"/>
      <c r="C34" s="8"/>
      <c r="D34" s="8" t="s">
        <v>33</v>
      </c>
      <c r="E34" s="10" t="s">
        <v>23</v>
      </c>
      <c r="F34" s="8" t="s">
        <v>31</v>
      </c>
      <c r="G34" s="8">
        <v>235</v>
      </c>
      <c r="H34" s="8">
        <v>7050</v>
      </c>
      <c r="I34" s="4">
        <v>3.05</v>
      </c>
      <c r="J34" s="28"/>
      <c r="K34" s="8" t="s">
        <v>36</v>
      </c>
      <c r="L34" s="12">
        <v>44494</v>
      </c>
      <c r="M34" s="12">
        <v>44542</v>
      </c>
      <c r="N34" s="44" t="s">
        <v>71</v>
      </c>
      <c r="O34" s="9" t="s">
        <v>45</v>
      </c>
      <c r="P34" s="24" t="s">
        <v>52</v>
      </c>
      <c r="Q34" s="8"/>
      <c r="R34" s="8"/>
      <c r="S34" s="8"/>
      <c r="T34" s="8"/>
      <c r="U34" s="8"/>
      <c r="V34" s="8"/>
    </row>
    <row r="35" spans="1:22" x14ac:dyDescent="0.25">
      <c r="A35" s="9"/>
      <c r="B35" s="8"/>
      <c r="C35" s="8"/>
      <c r="D35" s="8"/>
      <c r="E35" s="10" t="s">
        <v>24</v>
      </c>
      <c r="F35" s="8" t="s">
        <v>31</v>
      </c>
      <c r="G35" s="46">
        <v>162</v>
      </c>
      <c r="H35" s="46">
        <v>4860</v>
      </c>
      <c r="I35" s="4">
        <v>3.13</v>
      </c>
      <c r="K35" s="52" t="s">
        <v>80</v>
      </c>
      <c r="L35" s="8"/>
      <c r="M35" s="8"/>
      <c r="N35" s="8"/>
      <c r="O35" s="60" t="s">
        <v>84</v>
      </c>
      <c r="P35" s="8"/>
      <c r="Q35" s="8"/>
      <c r="R35" s="8"/>
      <c r="S35" s="8"/>
      <c r="T35" s="8"/>
      <c r="U35" s="8"/>
      <c r="V35" s="8"/>
    </row>
    <row r="36" spans="1:22" x14ac:dyDescent="0.25">
      <c r="A36" s="9"/>
      <c r="B36" s="8"/>
      <c r="C36" s="8"/>
      <c r="D36" s="8"/>
      <c r="E36" s="10"/>
      <c r="F36" s="8"/>
      <c r="G36" s="8">
        <f>SUM(G32:G35)</f>
        <v>1600</v>
      </c>
      <c r="H36" s="8">
        <f>SUM(H32:H35)</f>
        <v>48000</v>
      </c>
      <c r="I36" s="4"/>
      <c r="J36" s="28">
        <f>SUM((H32*I32)+(H33*I33)+(H34*I34)+(H35*I35))</f>
        <v>134616.29999999999</v>
      </c>
      <c r="K36" s="8"/>
      <c r="L36" s="8"/>
      <c r="M36" s="8"/>
      <c r="N36" s="8"/>
      <c r="O36" s="9"/>
      <c r="P36" s="8"/>
      <c r="Q36" s="8"/>
      <c r="R36" s="8"/>
      <c r="S36" s="8"/>
      <c r="T36" s="8"/>
      <c r="U36" s="8"/>
      <c r="V36" s="8"/>
    </row>
    <row r="37" spans="1:22" x14ac:dyDescent="0.25">
      <c r="A37" s="9"/>
      <c r="B37" s="8"/>
      <c r="C37" s="8"/>
      <c r="D37" s="8"/>
      <c r="E37" s="10"/>
      <c r="F37" s="8"/>
      <c r="G37" s="8"/>
      <c r="H37" s="8"/>
      <c r="I37" s="4"/>
      <c r="J37" s="28"/>
      <c r="K37" s="8"/>
      <c r="L37" s="8"/>
      <c r="M37" s="8"/>
      <c r="N37" s="8"/>
      <c r="O37" s="9"/>
      <c r="P37" s="8"/>
      <c r="Q37" s="8"/>
      <c r="R37" s="8"/>
      <c r="S37" s="8"/>
      <c r="T37" s="8"/>
      <c r="U37" s="8"/>
      <c r="V37" s="8"/>
    </row>
    <row r="38" spans="1:22" x14ac:dyDescent="0.25">
      <c r="A38" s="11">
        <v>199</v>
      </c>
      <c r="B38" s="12">
        <v>44448</v>
      </c>
      <c r="C38" s="8" t="s">
        <v>12</v>
      </c>
      <c r="D38" s="8" t="s">
        <v>19</v>
      </c>
      <c r="E38" s="10" t="s">
        <v>25</v>
      </c>
      <c r="F38" s="8" t="s">
        <v>31</v>
      </c>
      <c r="G38" s="8">
        <v>300</v>
      </c>
      <c r="H38" s="8">
        <v>9000</v>
      </c>
      <c r="I38" s="4">
        <v>2.76</v>
      </c>
      <c r="J38" s="28"/>
      <c r="K38" s="8" t="s">
        <v>13</v>
      </c>
      <c r="L38" s="8"/>
      <c r="M38" s="8"/>
      <c r="N38" s="8"/>
      <c r="O38" s="9"/>
      <c r="P38" s="8"/>
      <c r="Q38" s="8"/>
      <c r="R38" s="8"/>
      <c r="S38" s="8"/>
      <c r="T38" s="8"/>
      <c r="U38" s="8"/>
      <c r="V38" s="8"/>
    </row>
    <row r="39" spans="1:22" ht="15.75" x14ac:dyDescent="0.25">
      <c r="A39" s="9"/>
      <c r="B39" s="8"/>
      <c r="C39" s="8"/>
      <c r="D39" s="8" t="s">
        <v>14</v>
      </c>
      <c r="E39" s="10" t="s">
        <v>21</v>
      </c>
      <c r="F39" s="8" t="s">
        <v>31</v>
      </c>
      <c r="G39" s="8">
        <v>900</v>
      </c>
      <c r="H39" s="8">
        <v>27000</v>
      </c>
      <c r="I39" s="4">
        <v>3.15</v>
      </c>
      <c r="J39" s="28"/>
      <c r="K39" s="8" t="s">
        <v>72</v>
      </c>
      <c r="L39" s="12">
        <v>44507</v>
      </c>
      <c r="M39" s="12">
        <v>44555</v>
      </c>
      <c r="N39" s="44" t="s">
        <v>71</v>
      </c>
      <c r="O39" s="9" t="s">
        <v>43</v>
      </c>
      <c r="P39" s="24" t="s">
        <v>52</v>
      </c>
      <c r="Q39" s="8"/>
      <c r="R39" s="8"/>
      <c r="S39" s="8"/>
      <c r="T39" s="8"/>
      <c r="U39" s="8"/>
      <c r="V39" s="8"/>
    </row>
    <row r="40" spans="1:22" x14ac:dyDescent="0.25">
      <c r="A40" s="9"/>
      <c r="B40" s="8"/>
      <c r="C40" s="8"/>
      <c r="D40" s="8" t="s">
        <v>15</v>
      </c>
      <c r="E40" s="10" t="s">
        <v>23</v>
      </c>
      <c r="F40" s="8" t="s">
        <v>31</v>
      </c>
      <c r="G40" s="8">
        <v>300</v>
      </c>
      <c r="H40" s="8">
        <v>9000</v>
      </c>
      <c r="I40" s="4">
        <v>3.35</v>
      </c>
      <c r="J40" s="28"/>
      <c r="K40" s="8" t="s">
        <v>36</v>
      </c>
      <c r="L40" s="8"/>
      <c r="M40" s="8"/>
      <c r="N40" s="8"/>
      <c r="O40" s="60" t="s">
        <v>84</v>
      </c>
      <c r="P40" s="8"/>
      <c r="Q40" s="8"/>
      <c r="R40" s="7"/>
      <c r="S40" s="8"/>
      <c r="T40" s="8"/>
      <c r="U40" s="8"/>
      <c r="V40" s="8"/>
    </row>
    <row r="41" spans="1:22" x14ac:dyDescent="0.25">
      <c r="A41" s="9"/>
      <c r="B41" s="8"/>
      <c r="C41" s="8"/>
      <c r="D41" s="8"/>
      <c r="E41" s="10" t="s">
        <v>24</v>
      </c>
      <c r="F41" s="8" t="s">
        <v>31</v>
      </c>
      <c r="G41" s="46">
        <v>100</v>
      </c>
      <c r="H41" s="46">
        <v>3000</v>
      </c>
      <c r="I41" s="4">
        <v>3.35</v>
      </c>
      <c r="K41" s="52" t="s">
        <v>80</v>
      </c>
      <c r="L41" s="8"/>
      <c r="M41" s="8"/>
      <c r="N41" s="8"/>
      <c r="O41" s="9"/>
      <c r="P41" s="8"/>
      <c r="Q41" s="8"/>
      <c r="R41" s="7"/>
      <c r="S41" s="8"/>
      <c r="T41" s="8"/>
      <c r="U41" s="8"/>
      <c r="V41" s="8"/>
    </row>
    <row r="42" spans="1:22" x14ac:dyDescent="0.25">
      <c r="A42" s="9"/>
      <c r="B42" s="8"/>
      <c r="C42" s="8"/>
      <c r="D42" s="8"/>
      <c r="E42" s="10"/>
      <c r="F42" s="8"/>
      <c r="G42" s="8">
        <f>SUM(G38:G41)</f>
        <v>1600</v>
      </c>
      <c r="H42" s="8">
        <f>SUM(H38:H41)</f>
        <v>48000</v>
      </c>
      <c r="I42" s="4"/>
      <c r="J42" s="28">
        <f>SUM((H38*I38)+(H39*I39)+(H40*I40)+(H41*I41))</f>
        <v>150090</v>
      </c>
      <c r="K42" s="8"/>
      <c r="L42" s="8"/>
      <c r="M42" s="8"/>
      <c r="N42" s="8"/>
      <c r="O42" s="9"/>
      <c r="P42" s="8"/>
      <c r="Q42" s="8"/>
      <c r="R42" s="8"/>
      <c r="S42" s="8"/>
      <c r="T42" s="8"/>
      <c r="U42" s="8"/>
      <c r="V42" s="8"/>
    </row>
    <row r="43" spans="1:22" x14ac:dyDescent="0.25">
      <c r="A43" s="9"/>
      <c r="B43" s="8"/>
      <c r="C43" s="8"/>
      <c r="D43" s="8"/>
      <c r="E43" s="10"/>
      <c r="F43" s="8"/>
      <c r="G43" s="8"/>
      <c r="H43" s="8"/>
      <c r="I43" s="4"/>
      <c r="J43" s="28"/>
      <c r="K43" s="8"/>
      <c r="L43" s="8"/>
      <c r="M43" s="8"/>
      <c r="N43" s="8"/>
      <c r="O43" s="9"/>
      <c r="P43" s="8"/>
      <c r="Q43" s="8"/>
      <c r="R43" s="8"/>
      <c r="S43" s="8"/>
      <c r="T43" s="8"/>
      <c r="U43" s="8"/>
      <c r="V43" s="8"/>
    </row>
    <row r="44" spans="1:22" ht="15.75" x14ac:dyDescent="0.25">
      <c r="A44" s="9">
        <v>200</v>
      </c>
      <c r="B44" s="12">
        <v>44448</v>
      </c>
      <c r="C44" s="8" t="s">
        <v>12</v>
      </c>
      <c r="D44" s="8" t="s">
        <v>19</v>
      </c>
      <c r="E44" s="10" t="s">
        <v>25</v>
      </c>
      <c r="F44" s="8" t="s">
        <v>31</v>
      </c>
      <c r="G44" s="8">
        <f t="shared" ref="G44:G47" si="0">H44/30</f>
        <v>70</v>
      </c>
      <c r="H44" s="8">
        <v>2100</v>
      </c>
      <c r="I44" s="4">
        <v>2.76</v>
      </c>
      <c r="J44" s="28"/>
      <c r="K44" s="8" t="s">
        <v>13</v>
      </c>
      <c r="L44" s="12">
        <v>44201</v>
      </c>
      <c r="M44" s="12">
        <v>44632</v>
      </c>
      <c r="N44" s="44" t="s">
        <v>90</v>
      </c>
      <c r="O44" s="9" t="s">
        <v>43</v>
      </c>
      <c r="P44" s="24" t="s">
        <v>52</v>
      </c>
      <c r="Q44" s="8"/>
      <c r="R44" s="8"/>
      <c r="S44" s="8"/>
      <c r="T44" s="8"/>
      <c r="U44" s="8"/>
      <c r="V44" s="8"/>
    </row>
    <row r="45" spans="1:22" x14ac:dyDescent="0.25">
      <c r="A45" s="9"/>
      <c r="B45" s="8"/>
      <c r="C45" s="8"/>
      <c r="D45" s="8" t="s">
        <v>14</v>
      </c>
      <c r="E45" s="10" t="s">
        <v>21</v>
      </c>
      <c r="F45" s="8" t="s">
        <v>31</v>
      </c>
      <c r="G45" s="8">
        <f t="shared" si="0"/>
        <v>1000</v>
      </c>
      <c r="H45" s="8">
        <v>30000</v>
      </c>
      <c r="I45" s="4">
        <v>3.15</v>
      </c>
      <c r="J45" s="28"/>
      <c r="K45" s="8" t="s">
        <v>72</v>
      </c>
      <c r="L45" s="8"/>
      <c r="M45" s="8"/>
      <c r="N45" s="8"/>
      <c r="O45" s="60" t="s">
        <v>84</v>
      </c>
      <c r="P45" s="8"/>
      <c r="Q45" s="8"/>
      <c r="R45" s="8"/>
      <c r="S45" s="8"/>
      <c r="T45" s="8"/>
      <c r="U45" s="8"/>
      <c r="V45" s="8"/>
    </row>
    <row r="46" spans="1:22" x14ac:dyDescent="0.25">
      <c r="A46" s="9"/>
      <c r="B46" s="8"/>
      <c r="C46" s="8"/>
      <c r="D46" s="8" t="s">
        <v>15</v>
      </c>
      <c r="E46" s="10" t="s">
        <v>23</v>
      </c>
      <c r="F46" s="8" t="s">
        <v>31</v>
      </c>
      <c r="G46" s="8">
        <f t="shared" si="0"/>
        <v>400</v>
      </c>
      <c r="H46" s="8">
        <v>12000</v>
      </c>
      <c r="I46" s="4">
        <v>3.35</v>
      </c>
      <c r="J46" s="28"/>
      <c r="K46" s="8" t="s">
        <v>36</v>
      </c>
      <c r="L46" s="8"/>
      <c r="M46" s="8"/>
      <c r="N46" s="8"/>
      <c r="O46" s="9"/>
      <c r="P46" s="8"/>
      <c r="Q46" s="8"/>
      <c r="R46" s="8"/>
      <c r="S46" s="8"/>
      <c r="T46" s="8"/>
      <c r="U46" s="8"/>
      <c r="V46" s="8"/>
    </row>
    <row r="47" spans="1:22" x14ac:dyDescent="0.25">
      <c r="A47" s="9"/>
      <c r="B47" s="8"/>
      <c r="C47" s="8"/>
      <c r="D47" s="8"/>
      <c r="E47" s="10" t="s">
        <v>24</v>
      </c>
      <c r="F47" s="8" t="s">
        <v>31</v>
      </c>
      <c r="G47" s="46">
        <f t="shared" si="0"/>
        <v>130</v>
      </c>
      <c r="H47" s="46">
        <v>3900</v>
      </c>
      <c r="I47" s="4">
        <v>3.35</v>
      </c>
      <c r="K47" s="52" t="s">
        <v>80</v>
      </c>
      <c r="L47" s="8"/>
      <c r="M47" s="8"/>
      <c r="N47" s="8"/>
      <c r="O47" s="9"/>
      <c r="P47" s="8"/>
      <c r="Q47" s="8"/>
      <c r="R47" s="8"/>
      <c r="S47" s="8"/>
      <c r="T47" s="8"/>
      <c r="U47" s="8"/>
      <c r="V47" s="8"/>
    </row>
    <row r="48" spans="1:22" x14ac:dyDescent="0.25">
      <c r="A48" s="9"/>
      <c r="B48" s="8"/>
      <c r="C48" s="8"/>
      <c r="D48" s="8"/>
      <c r="E48" s="10"/>
      <c r="F48" s="8"/>
      <c r="G48" s="8">
        <f>SUM(G44:G47)</f>
        <v>1600</v>
      </c>
      <c r="H48" s="8">
        <f>SUM(H44:H47)</f>
        <v>48000</v>
      </c>
      <c r="I48" s="4"/>
      <c r="J48" s="28">
        <f>SUM((H44*I44)+(H45*I45)+(H46*I46)+(H47*I47))</f>
        <v>153561</v>
      </c>
      <c r="K48" s="8"/>
      <c r="L48" s="8"/>
      <c r="M48" s="8"/>
      <c r="N48" s="8"/>
      <c r="O48" s="9"/>
      <c r="P48" s="8"/>
      <c r="Q48" s="8"/>
      <c r="R48" s="8"/>
      <c r="S48" s="8"/>
      <c r="T48" s="8"/>
      <c r="U48" s="8"/>
      <c r="V48" s="8"/>
    </row>
    <row r="49" spans="1:22" x14ac:dyDescent="0.25">
      <c r="A49" s="9"/>
      <c r="B49" s="8"/>
      <c r="C49" s="8"/>
      <c r="D49" s="8"/>
      <c r="E49" s="10"/>
      <c r="F49" s="8"/>
      <c r="G49" s="8"/>
      <c r="H49" s="8"/>
      <c r="I49" s="4"/>
      <c r="J49" s="28"/>
      <c r="K49" s="8"/>
      <c r="L49" s="8"/>
      <c r="M49" s="8"/>
      <c r="N49" s="8"/>
      <c r="O49" s="9"/>
      <c r="P49" s="8"/>
      <c r="Q49" s="8"/>
      <c r="R49" s="8"/>
      <c r="S49" s="8"/>
      <c r="T49" s="8"/>
      <c r="U49" s="8"/>
      <c r="V49" s="8"/>
    </row>
    <row r="50" spans="1:22" ht="15.75" x14ac:dyDescent="0.25">
      <c r="A50" s="9">
        <v>201</v>
      </c>
      <c r="B50" s="12">
        <v>44454</v>
      </c>
      <c r="C50" s="8" t="s">
        <v>12</v>
      </c>
      <c r="D50" s="8" t="s">
        <v>19</v>
      </c>
      <c r="E50" s="10" t="s">
        <v>25</v>
      </c>
      <c r="F50" s="8" t="s">
        <v>31</v>
      </c>
      <c r="G50" s="8">
        <f>H50/30</f>
        <v>1600</v>
      </c>
      <c r="H50" s="8">
        <v>48000</v>
      </c>
      <c r="I50" s="4">
        <v>2.5499999999999998</v>
      </c>
      <c r="J50" s="28"/>
      <c r="K50" s="8" t="s">
        <v>13</v>
      </c>
      <c r="L50" s="12">
        <v>44461</v>
      </c>
      <c r="M50" s="12">
        <v>44528</v>
      </c>
      <c r="N50" s="44" t="s">
        <v>20</v>
      </c>
      <c r="O50" s="9" t="s">
        <v>44</v>
      </c>
      <c r="P50" s="24" t="s">
        <v>52</v>
      </c>
      <c r="Q50" s="8"/>
      <c r="R50" s="8"/>
      <c r="S50" s="8"/>
      <c r="T50" s="8"/>
      <c r="U50" s="8"/>
      <c r="V50" s="8"/>
    </row>
    <row r="51" spans="1:22" x14ac:dyDescent="0.25">
      <c r="A51" s="9"/>
      <c r="B51" s="8"/>
      <c r="C51" s="8"/>
      <c r="D51" s="8" t="s">
        <v>14</v>
      </c>
      <c r="E51" s="10"/>
      <c r="F51" s="8"/>
      <c r="G51" s="8"/>
      <c r="H51" s="8"/>
      <c r="I51" s="4"/>
      <c r="J51" s="28"/>
      <c r="K51" s="8" t="s">
        <v>72</v>
      </c>
      <c r="L51" s="8"/>
      <c r="M51" s="8"/>
      <c r="N51" s="8"/>
      <c r="O51" s="60" t="s">
        <v>84</v>
      </c>
      <c r="P51" s="8"/>
      <c r="Q51" s="8"/>
      <c r="R51" s="8"/>
      <c r="S51" s="8"/>
      <c r="T51" s="8"/>
      <c r="U51" s="8"/>
      <c r="V51" s="8"/>
    </row>
    <row r="52" spans="1:22" x14ac:dyDescent="0.25">
      <c r="A52" s="9"/>
      <c r="B52" s="8"/>
      <c r="C52" s="8"/>
      <c r="D52" s="8" t="s">
        <v>15</v>
      </c>
      <c r="E52" s="10"/>
      <c r="F52" s="8"/>
      <c r="G52" s="8"/>
      <c r="H52" s="8"/>
      <c r="I52" s="4"/>
      <c r="J52" s="28">
        <f>SUM((H49*I49)+(H50*I50)+(H51*I51)+(H52*I52))</f>
        <v>122399.99999999999</v>
      </c>
      <c r="K52" s="8" t="s">
        <v>36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x14ac:dyDescent="0.25">
      <c r="A53" s="9"/>
      <c r="B53" s="8"/>
      <c r="C53" s="8"/>
      <c r="D53" s="8"/>
      <c r="E53" s="10"/>
      <c r="F53" s="8"/>
      <c r="G53" s="8"/>
      <c r="H53" s="8"/>
      <c r="I53" s="4"/>
      <c r="J53" s="4"/>
      <c r="K53" s="52" t="s">
        <v>80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5.75" x14ac:dyDescent="0.25">
      <c r="A54" s="9"/>
      <c r="B54" s="8"/>
      <c r="C54" s="8"/>
      <c r="D54" s="8"/>
      <c r="E54" s="10"/>
      <c r="F54" s="8"/>
      <c r="G54" s="8"/>
      <c r="H54" s="8"/>
      <c r="I54" s="4"/>
      <c r="J54" s="6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x14ac:dyDescent="0.25">
      <c r="A55" s="9">
        <v>202</v>
      </c>
      <c r="B55" s="12">
        <v>44460</v>
      </c>
      <c r="C55" s="8" t="s">
        <v>12</v>
      </c>
      <c r="D55" s="8" t="s">
        <v>19</v>
      </c>
      <c r="E55" s="10" t="s">
        <v>25</v>
      </c>
      <c r="F55" s="8" t="s">
        <v>31</v>
      </c>
      <c r="G55" s="8">
        <v>200</v>
      </c>
      <c r="H55" s="8">
        <v>6000</v>
      </c>
      <c r="I55" s="4">
        <v>3</v>
      </c>
      <c r="J55" s="28"/>
      <c r="K55" s="8" t="s">
        <v>13</v>
      </c>
      <c r="L55" s="12" t="s">
        <v>86</v>
      </c>
      <c r="M55" s="8"/>
      <c r="N55" s="8"/>
      <c r="O55" s="9" t="s">
        <v>45</v>
      </c>
      <c r="P55" s="8"/>
      <c r="Q55" s="8"/>
      <c r="R55" s="8"/>
      <c r="S55" s="8"/>
      <c r="T55" s="8"/>
      <c r="U55" s="8"/>
      <c r="V55" s="8"/>
    </row>
    <row r="56" spans="1:22" x14ac:dyDescent="0.25">
      <c r="A56" s="9"/>
      <c r="B56" s="8"/>
      <c r="C56" s="8"/>
      <c r="D56" s="8" t="s">
        <v>14</v>
      </c>
      <c r="E56" s="10" t="s">
        <v>21</v>
      </c>
      <c r="F56" s="8" t="s">
        <v>31</v>
      </c>
      <c r="G56" s="8">
        <v>1200</v>
      </c>
      <c r="H56" s="8">
        <v>36000</v>
      </c>
      <c r="I56" s="4">
        <v>3.3</v>
      </c>
      <c r="J56" s="28"/>
      <c r="K56" s="8" t="s">
        <v>72</v>
      </c>
      <c r="L56" s="8"/>
      <c r="M56" s="8"/>
      <c r="N56" s="8"/>
      <c r="O56" s="9"/>
      <c r="P56" s="8"/>
      <c r="Q56" s="8"/>
      <c r="R56" s="8"/>
      <c r="S56" s="8"/>
      <c r="T56" s="8"/>
      <c r="U56" s="8"/>
      <c r="V56" s="8"/>
    </row>
    <row r="57" spans="1:22" ht="15.75" x14ac:dyDescent="0.25">
      <c r="A57" s="9"/>
      <c r="B57" s="8"/>
      <c r="C57" s="8"/>
      <c r="D57" s="24" t="s">
        <v>46</v>
      </c>
      <c r="E57" s="10" t="s">
        <v>23</v>
      </c>
      <c r="F57" s="8" t="s">
        <v>31</v>
      </c>
      <c r="G57" s="46">
        <v>200</v>
      </c>
      <c r="H57" s="46">
        <v>6000</v>
      </c>
      <c r="I57" s="4">
        <v>3.73</v>
      </c>
      <c r="K57" s="8" t="s">
        <v>36</v>
      </c>
      <c r="L57" s="8"/>
      <c r="M57" s="8"/>
      <c r="N57" s="8"/>
      <c r="O57" s="8"/>
      <c r="Q57" s="8"/>
      <c r="R57" s="8"/>
      <c r="S57" s="8"/>
      <c r="T57" s="8"/>
      <c r="U57" s="8"/>
      <c r="V57" s="8"/>
    </row>
    <row r="58" spans="1:22" x14ac:dyDescent="0.25">
      <c r="A58" s="9"/>
      <c r="B58" s="8"/>
      <c r="C58" s="8"/>
      <c r="D58" s="8"/>
      <c r="E58" s="10"/>
      <c r="F58" s="8"/>
      <c r="G58" s="8">
        <f>SUM(G54:G57)</f>
        <v>1600</v>
      </c>
      <c r="H58" s="8">
        <f>SUM(H54:H57)</f>
        <v>48000</v>
      </c>
      <c r="I58" s="4"/>
      <c r="J58" s="28">
        <f>SUM((H54*I54)+(H55*I55)+(H56*I56)+(H57*I57))</f>
        <v>159180</v>
      </c>
      <c r="K58" s="8"/>
      <c r="L58" s="8"/>
      <c r="M58" s="8"/>
      <c r="N58" s="8"/>
      <c r="O58" s="8"/>
      <c r="Q58" s="8"/>
      <c r="R58" s="8"/>
      <c r="S58" s="8"/>
      <c r="T58" s="8"/>
      <c r="U58" s="8"/>
      <c r="V58" s="8"/>
    </row>
    <row r="59" spans="1:22" ht="15.75" x14ac:dyDescent="0.25">
      <c r="A59" s="9"/>
      <c r="B59" s="8"/>
      <c r="C59" s="8"/>
      <c r="D59" s="8"/>
      <c r="E59" s="10"/>
      <c r="F59" s="8"/>
      <c r="G59" s="8"/>
      <c r="H59" s="8"/>
      <c r="I59" s="4"/>
      <c r="J59" s="6"/>
      <c r="K59" s="8"/>
      <c r="L59" s="8"/>
      <c r="M59" s="8"/>
      <c r="N59" s="8"/>
      <c r="O59" s="8"/>
      <c r="Q59" s="8"/>
      <c r="R59" s="8"/>
      <c r="S59" s="8"/>
      <c r="T59" s="8"/>
      <c r="U59" s="8"/>
      <c r="V59" s="8"/>
    </row>
    <row r="60" spans="1:22" x14ac:dyDescent="0.25">
      <c r="A60" s="9">
        <v>204</v>
      </c>
      <c r="B60" s="12">
        <v>44471</v>
      </c>
      <c r="C60" s="8" t="s">
        <v>12</v>
      </c>
      <c r="D60" s="8" t="s">
        <v>19</v>
      </c>
      <c r="E60" s="10" t="s">
        <v>25</v>
      </c>
      <c r="F60" s="8" t="s">
        <v>31</v>
      </c>
      <c r="G60" s="8">
        <v>200</v>
      </c>
      <c r="H60" s="8">
        <v>6000</v>
      </c>
      <c r="I60" s="4">
        <v>3</v>
      </c>
      <c r="J60" s="28"/>
      <c r="K60" s="52" t="s">
        <v>80</v>
      </c>
      <c r="L60" s="12">
        <v>44634</v>
      </c>
      <c r="M60" s="12">
        <v>44669</v>
      </c>
      <c r="N60" s="44" t="s">
        <v>96</v>
      </c>
      <c r="O60" s="9" t="s">
        <v>45</v>
      </c>
      <c r="Q60" s="8"/>
      <c r="R60" s="8"/>
      <c r="S60" s="8"/>
      <c r="T60" s="8"/>
      <c r="U60" s="8"/>
      <c r="V60" s="8"/>
    </row>
    <row r="61" spans="1:22" x14ac:dyDescent="0.25">
      <c r="A61" s="9"/>
      <c r="B61" s="8"/>
      <c r="C61" s="8"/>
      <c r="D61" s="8" t="s">
        <v>14</v>
      </c>
      <c r="E61" s="10" t="s">
        <v>21</v>
      </c>
      <c r="F61" s="8" t="s">
        <v>31</v>
      </c>
      <c r="G61" s="8">
        <v>1000</v>
      </c>
      <c r="H61" s="8">
        <v>30000</v>
      </c>
      <c r="I61" s="4">
        <v>3.3</v>
      </c>
      <c r="J61" s="28"/>
      <c r="K61" s="8"/>
      <c r="L61" s="8"/>
      <c r="M61" s="8"/>
      <c r="N61" s="8"/>
      <c r="O61" s="9"/>
      <c r="Q61" s="8"/>
      <c r="R61" s="8"/>
      <c r="S61" s="8"/>
      <c r="T61" s="8"/>
      <c r="U61" s="8"/>
      <c r="V61" s="8"/>
    </row>
    <row r="62" spans="1:22" ht="15.75" x14ac:dyDescent="0.25">
      <c r="A62" s="9"/>
      <c r="B62" s="8"/>
      <c r="C62" s="8"/>
      <c r="D62" s="24" t="s">
        <v>46</v>
      </c>
      <c r="E62" s="10" t="s">
        <v>23</v>
      </c>
      <c r="F62" s="8" t="s">
        <v>31</v>
      </c>
      <c r="G62" s="8">
        <v>200</v>
      </c>
      <c r="H62" s="8">
        <v>6000</v>
      </c>
      <c r="I62" s="4">
        <v>3.75</v>
      </c>
      <c r="J62" s="28"/>
      <c r="K62" s="8"/>
      <c r="L62" s="8"/>
      <c r="M62" s="8"/>
      <c r="N62" s="8"/>
      <c r="O62" s="8"/>
    </row>
    <row r="63" spans="1:22" x14ac:dyDescent="0.25">
      <c r="A63" s="9"/>
      <c r="B63" s="8"/>
      <c r="C63" s="8"/>
      <c r="D63" s="8"/>
      <c r="E63" s="10" t="s">
        <v>24</v>
      </c>
      <c r="F63" s="8" t="s">
        <v>31</v>
      </c>
      <c r="G63" s="46">
        <v>200</v>
      </c>
      <c r="H63" s="46">
        <v>6000</v>
      </c>
      <c r="I63" s="4">
        <v>3.8</v>
      </c>
      <c r="K63" s="8"/>
      <c r="L63" s="8"/>
      <c r="M63" s="8"/>
      <c r="N63" s="8"/>
      <c r="O63" s="8"/>
    </row>
    <row r="64" spans="1:22" x14ac:dyDescent="0.25">
      <c r="A64" s="9"/>
      <c r="B64" s="8"/>
      <c r="C64" s="8"/>
      <c r="D64" s="8"/>
      <c r="E64" s="10"/>
      <c r="F64" s="8"/>
      <c r="G64" s="8">
        <f>SUM(G60:G63)</f>
        <v>1600</v>
      </c>
      <c r="H64" s="8">
        <f>SUM(H60:H63)</f>
        <v>48000</v>
      </c>
      <c r="I64" s="4"/>
      <c r="J64" s="28">
        <f>SUM((H60*I60)+(H61*I61)+(H62*I62)+(H63*I63))</f>
        <v>162300</v>
      </c>
      <c r="L64" s="8"/>
      <c r="M64" s="8"/>
      <c r="N64" s="8"/>
      <c r="O64" s="8"/>
    </row>
    <row r="65" spans="1:15" ht="15.75" x14ac:dyDescent="0.25">
      <c r="A65" s="9"/>
      <c r="B65" s="8"/>
      <c r="C65" s="8"/>
      <c r="D65" s="8"/>
      <c r="E65" s="10"/>
      <c r="F65" s="8"/>
      <c r="G65" s="8"/>
      <c r="H65" s="8"/>
      <c r="I65" s="4"/>
      <c r="J65" s="6"/>
      <c r="K65" s="8"/>
      <c r="L65" s="8"/>
      <c r="M65" s="8"/>
      <c r="N65" s="8"/>
      <c r="O65" s="8"/>
    </row>
    <row r="66" spans="1:15" x14ac:dyDescent="0.25">
      <c r="A66" s="9">
        <v>207</v>
      </c>
      <c r="B66" s="12">
        <v>44489</v>
      </c>
      <c r="C66" s="8" t="s">
        <v>12</v>
      </c>
      <c r="D66" s="8" t="s">
        <v>19</v>
      </c>
      <c r="E66" s="10" t="s">
        <v>25</v>
      </c>
      <c r="F66" s="8" t="s">
        <v>31</v>
      </c>
      <c r="G66" s="8">
        <v>100</v>
      </c>
      <c r="H66" s="8">
        <v>3000</v>
      </c>
      <c r="I66" s="4">
        <v>3</v>
      </c>
      <c r="J66" s="28"/>
      <c r="K66" s="52" t="s">
        <v>80</v>
      </c>
      <c r="L66" s="12">
        <v>44586</v>
      </c>
      <c r="M66" s="8"/>
      <c r="N66" s="8"/>
      <c r="O66" s="9" t="s">
        <v>45</v>
      </c>
    </row>
    <row r="67" spans="1:15" x14ac:dyDescent="0.25">
      <c r="A67" s="9"/>
      <c r="B67" s="8"/>
      <c r="C67" s="8"/>
      <c r="D67" s="8" t="s">
        <v>14</v>
      </c>
      <c r="E67" s="10" t="s">
        <v>21</v>
      </c>
      <c r="F67" s="8" t="s">
        <v>31</v>
      </c>
      <c r="G67" s="8">
        <v>900</v>
      </c>
      <c r="H67" s="8">
        <v>27000</v>
      </c>
      <c r="I67" s="4">
        <v>3.3</v>
      </c>
      <c r="J67" s="28"/>
      <c r="K67" s="8"/>
      <c r="L67" s="8"/>
      <c r="M67" s="8"/>
      <c r="N67" s="8"/>
      <c r="O67" s="9"/>
    </row>
    <row r="68" spans="1:15" ht="15.75" x14ac:dyDescent="0.25">
      <c r="A68" s="9"/>
      <c r="B68" s="8"/>
      <c r="C68" s="8"/>
      <c r="D68" s="24" t="s">
        <v>46</v>
      </c>
      <c r="E68" s="10" t="s">
        <v>23</v>
      </c>
      <c r="F68" s="8" t="s">
        <v>31</v>
      </c>
      <c r="G68" s="8">
        <v>400</v>
      </c>
      <c r="H68" s="8">
        <v>12000</v>
      </c>
      <c r="I68" s="4">
        <v>3.73</v>
      </c>
      <c r="K68" s="8"/>
      <c r="L68" s="8"/>
      <c r="M68" s="8"/>
      <c r="N68" s="8"/>
      <c r="O68" s="8"/>
    </row>
    <row r="69" spans="1:15" x14ac:dyDescent="0.25">
      <c r="A69" s="9"/>
      <c r="B69" s="8"/>
      <c r="C69" s="8"/>
      <c r="D69" s="8"/>
      <c r="E69" s="10" t="s">
        <v>24</v>
      </c>
      <c r="F69" s="8" t="s">
        <v>31</v>
      </c>
      <c r="G69" s="46">
        <v>200</v>
      </c>
      <c r="H69" s="46">
        <v>6000</v>
      </c>
      <c r="I69" s="4">
        <v>3.8</v>
      </c>
      <c r="K69" s="8"/>
      <c r="L69" s="8"/>
      <c r="M69" s="8"/>
      <c r="N69" s="8"/>
      <c r="O69" s="8"/>
    </row>
    <row r="70" spans="1:15" x14ac:dyDescent="0.25">
      <c r="A70" s="9"/>
      <c r="B70" s="8"/>
      <c r="C70" s="8"/>
      <c r="D70" s="8"/>
      <c r="E70" s="10"/>
      <c r="F70" s="8"/>
      <c r="G70" s="8">
        <f>SUM(G66:G69)</f>
        <v>1600</v>
      </c>
      <c r="H70" s="8">
        <f>SUM(H66:H69)</f>
        <v>48000</v>
      </c>
      <c r="I70" s="4"/>
      <c r="J70" s="28">
        <f>SUM((H66*I66)+(H67*I67)+(H68*I68)+(H69*I69))</f>
        <v>165660</v>
      </c>
      <c r="L70" s="8"/>
      <c r="M70" s="8"/>
      <c r="N70" s="8"/>
      <c r="O70" s="8"/>
    </row>
    <row r="71" spans="1:15" ht="15.75" x14ac:dyDescent="0.25">
      <c r="A71" s="9"/>
      <c r="B71" s="8"/>
      <c r="C71" s="8"/>
      <c r="D71" s="8"/>
      <c r="E71" s="10"/>
      <c r="F71" s="8"/>
      <c r="G71" s="8"/>
      <c r="H71" s="8"/>
      <c r="I71" s="4"/>
      <c r="J71" s="6"/>
      <c r="K71" s="8"/>
      <c r="L71" s="8"/>
      <c r="M71" s="8"/>
      <c r="N71" s="8"/>
      <c r="O71" s="8"/>
    </row>
    <row r="72" spans="1:15" x14ac:dyDescent="0.25">
      <c r="A72" s="9">
        <v>208</v>
      </c>
      <c r="B72" s="12">
        <v>44489</v>
      </c>
      <c r="C72" s="8" t="s">
        <v>12</v>
      </c>
      <c r="D72" s="8" t="s">
        <v>19</v>
      </c>
      <c r="E72" s="10" t="s">
        <v>25</v>
      </c>
      <c r="F72" s="8" t="s">
        <v>31</v>
      </c>
      <c r="G72" s="8">
        <v>200</v>
      </c>
      <c r="H72" s="8">
        <v>6000</v>
      </c>
      <c r="I72" s="4">
        <v>3</v>
      </c>
      <c r="J72" s="28"/>
      <c r="K72" s="52" t="s">
        <v>80</v>
      </c>
      <c r="L72" s="12">
        <v>44602</v>
      </c>
      <c r="M72" s="8"/>
      <c r="N72" s="8"/>
      <c r="O72" s="9" t="s">
        <v>45</v>
      </c>
    </row>
    <row r="73" spans="1:15" x14ac:dyDescent="0.25">
      <c r="A73" s="9"/>
      <c r="B73" s="8"/>
      <c r="C73" s="8"/>
      <c r="D73" s="8" t="s">
        <v>14</v>
      </c>
      <c r="E73" s="10" t="s">
        <v>21</v>
      </c>
      <c r="F73" s="8" t="s">
        <v>31</v>
      </c>
      <c r="G73" s="8">
        <v>1000</v>
      </c>
      <c r="H73" s="8">
        <v>30000</v>
      </c>
      <c r="I73" s="4">
        <v>3.3</v>
      </c>
      <c r="J73" s="28"/>
      <c r="K73" s="8"/>
      <c r="L73" s="8"/>
      <c r="M73" s="8"/>
      <c r="N73" s="8"/>
      <c r="O73" s="9"/>
    </row>
    <row r="74" spans="1:15" ht="15.75" x14ac:dyDescent="0.25">
      <c r="A74" s="9"/>
      <c r="B74" s="8"/>
      <c r="C74" s="8"/>
      <c r="D74" s="24" t="s">
        <v>46</v>
      </c>
      <c r="E74" s="10" t="s">
        <v>23</v>
      </c>
      <c r="F74" s="8" t="s">
        <v>31</v>
      </c>
      <c r="G74" s="46">
        <v>400</v>
      </c>
      <c r="H74" s="46">
        <v>12000</v>
      </c>
      <c r="I74" s="4">
        <v>3.75</v>
      </c>
      <c r="J74" s="28"/>
      <c r="K74" s="8"/>
      <c r="L74" s="8"/>
      <c r="M74" s="8"/>
      <c r="N74" s="8"/>
      <c r="O74" s="8"/>
    </row>
    <row r="75" spans="1:15" x14ac:dyDescent="0.25">
      <c r="A75" s="9"/>
      <c r="B75" s="8"/>
      <c r="C75" s="8"/>
      <c r="D75" s="8"/>
      <c r="E75" s="10"/>
      <c r="F75" s="8"/>
      <c r="G75" s="8">
        <f>SUM(G71:G74)</f>
        <v>1600</v>
      </c>
      <c r="H75" s="8">
        <f>SUM(H71:H74)</f>
        <v>48000</v>
      </c>
      <c r="I75" s="4"/>
      <c r="J75" s="28">
        <f>SUM((H72*I72)+(H73*I73)+(H74*I74)+(H75*I75))</f>
        <v>162000</v>
      </c>
      <c r="L75" s="8"/>
      <c r="M75" s="8"/>
      <c r="N75" s="8"/>
      <c r="O75" s="8"/>
    </row>
    <row r="76" spans="1:15" ht="15.75" x14ac:dyDescent="0.25">
      <c r="A76" s="9"/>
      <c r="B76" s="8"/>
      <c r="C76" s="8"/>
      <c r="D76" s="8"/>
      <c r="E76" s="10"/>
      <c r="F76" s="8"/>
      <c r="G76" s="8"/>
      <c r="H76" s="8"/>
      <c r="I76" s="4"/>
      <c r="J76" s="6"/>
      <c r="K76" s="8"/>
      <c r="L76" s="8"/>
      <c r="M76" s="8"/>
      <c r="N76" s="8"/>
      <c r="O76" s="8"/>
    </row>
    <row r="77" spans="1:15" x14ac:dyDescent="0.25">
      <c r="A77" s="9">
        <v>21723</v>
      </c>
      <c r="B77" s="12">
        <v>44477</v>
      </c>
      <c r="C77" s="8" t="s">
        <v>12</v>
      </c>
      <c r="D77" s="8" t="s">
        <v>19</v>
      </c>
      <c r="J77" s="28"/>
      <c r="K77" s="8"/>
      <c r="L77" s="12">
        <v>44244</v>
      </c>
      <c r="M77" s="8"/>
      <c r="N77" s="8"/>
      <c r="O77" s="9" t="s">
        <v>43</v>
      </c>
    </row>
    <row r="78" spans="1:15" x14ac:dyDescent="0.25">
      <c r="A78" s="9"/>
      <c r="B78" s="8"/>
      <c r="C78" s="8"/>
      <c r="D78" s="8" t="s">
        <v>47</v>
      </c>
      <c r="E78" s="10" t="s">
        <v>53</v>
      </c>
      <c r="F78" s="8" t="s">
        <v>51</v>
      </c>
      <c r="G78" s="8">
        <v>500</v>
      </c>
      <c r="H78" s="8">
        <v>5000</v>
      </c>
      <c r="I78" s="4">
        <v>3.45</v>
      </c>
      <c r="J78" s="28"/>
      <c r="K78" s="8"/>
      <c r="L78" s="8"/>
      <c r="M78" s="8"/>
      <c r="N78" s="8"/>
      <c r="O78" s="9"/>
    </row>
    <row r="79" spans="1:15" x14ac:dyDescent="0.25">
      <c r="A79" s="9"/>
      <c r="B79" s="8"/>
      <c r="C79" s="8"/>
      <c r="D79" s="8"/>
      <c r="E79" s="10" t="s">
        <v>54</v>
      </c>
      <c r="F79" s="8" t="s">
        <v>51</v>
      </c>
      <c r="G79" s="8">
        <v>1300</v>
      </c>
      <c r="H79" s="8">
        <v>13000</v>
      </c>
      <c r="I79" s="4">
        <v>3.45</v>
      </c>
      <c r="J79" s="28"/>
      <c r="K79" s="8"/>
      <c r="L79" s="8"/>
      <c r="M79" s="8"/>
      <c r="N79" s="8"/>
      <c r="O79" s="8"/>
    </row>
    <row r="80" spans="1:15" x14ac:dyDescent="0.25">
      <c r="A80" s="9"/>
      <c r="B80" s="8"/>
      <c r="C80" s="8"/>
      <c r="D80" s="8"/>
      <c r="E80" s="10" t="s">
        <v>55</v>
      </c>
      <c r="F80" s="8" t="s">
        <v>51</v>
      </c>
      <c r="G80" s="8">
        <v>1000</v>
      </c>
      <c r="H80" s="8">
        <v>10000</v>
      </c>
      <c r="I80" s="4">
        <v>3.45</v>
      </c>
      <c r="J80" s="4"/>
      <c r="K80" s="8"/>
      <c r="L80" s="8"/>
      <c r="M80" s="8"/>
      <c r="N80" s="8"/>
      <c r="O80" s="8"/>
    </row>
    <row r="81" spans="1:16" x14ac:dyDescent="0.25">
      <c r="A81" s="9"/>
      <c r="B81" s="8"/>
      <c r="C81" s="8"/>
      <c r="D81" s="8"/>
      <c r="E81" s="10" t="s">
        <v>56</v>
      </c>
      <c r="F81" s="8" t="s">
        <v>51</v>
      </c>
      <c r="G81" s="8">
        <v>200</v>
      </c>
      <c r="H81" s="8">
        <v>2000</v>
      </c>
      <c r="I81" s="4">
        <v>3.45</v>
      </c>
      <c r="J81" s="4"/>
      <c r="K81" s="8"/>
      <c r="L81" s="8"/>
      <c r="M81" s="8"/>
      <c r="N81" s="8"/>
      <c r="O81" s="8"/>
    </row>
    <row r="82" spans="1:16" x14ac:dyDescent="0.25">
      <c r="A82" s="9"/>
      <c r="B82" s="8"/>
      <c r="C82" s="8"/>
      <c r="D82" s="8" t="s">
        <v>57</v>
      </c>
      <c r="E82" s="10" t="s">
        <v>58</v>
      </c>
      <c r="F82" s="8" t="s">
        <v>31</v>
      </c>
      <c r="G82" s="8">
        <v>334</v>
      </c>
      <c r="H82" s="8">
        <v>10000</v>
      </c>
      <c r="I82" s="4">
        <v>4.83</v>
      </c>
      <c r="J82" s="4"/>
      <c r="K82" s="8"/>
      <c r="L82" s="8"/>
      <c r="M82" s="8"/>
      <c r="N82" s="8"/>
      <c r="O82" s="8"/>
    </row>
    <row r="83" spans="1:16" x14ac:dyDescent="0.25">
      <c r="A83" s="9"/>
      <c r="B83" s="8"/>
      <c r="C83" s="8"/>
      <c r="D83" s="8" t="s">
        <v>48</v>
      </c>
      <c r="E83" s="10" t="s">
        <v>77</v>
      </c>
      <c r="F83" s="8" t="s">
        <v>50</v>
      </c>
      <c r="G83" s="8">
        <v>181</v>
      </c>
      <c r="H83" s="8">
        <v>4000</v>
      </c>
      <c r="I83" s="4">
        <v>3.78</v>
      </c>
      <c r="J83" s="4"/>
      <c r="K83" s="8"/>
      <c r="L83" s="8"/>
      <c r="M83" s="8"/>
      <c r="N83" s="8"/>
      <c r="O83" s="8"/>
    </row>
    <row r="84" spans="1:16" x14ac:dyDescent="0.25">
      <c r="A84" s="9"/>
      <c r="B84" s="8"/>
      <c r="C84" s="8"/>
      <c r="D84" s="8" t="s">
        <v>49</v>
      </c>
      <c r="E84" s="10" t="s">
        <v>78</v>
      </c>
      <c r="F84" s="8" t="s">
        <v>50</v>
      </c>
      <c r="G84" s="46">
        <v>181</v>
      </c>
      <c r="H84" s="46">
        <v>4000</v>
      </c>
      <c r="I84" s="4">
        <v>3.78</v>
      </c>
      <c r="J84" s="4"/>
      <c r="K84" s="8"/>
      <c r="L84" s="8"/>
      <c r="M84" s="8"/>
      <c r="N84" s="8"/>
      <c r="O84" s="8"/>
    </row>
    <row r="85" spans="1:16" x14ac:dyDescent="0.25">
      <c r="A85" s="9"/>
      <c r="B85" s="8"/>
      <c r="C85" s="8"/>
      <c r="D85" s="8"/>
      <c r="E85" s="10"/>
      <c r="F85" s="8"/>
      <c r="G85" s="8">
        <f>SUM(G78:G84)</f>
        <v>3696</v>
      </c>
      <c r="H85" s="8">
        <f>SUM(H78:H84)</f>
        <v>48000</v>
      </c>
      <c r="I85" s="4"/>
      <c r="J85" s="28">
        <f>SUM((H82*I82)+(H83*I83)+(H84*I84)+(H85*I85))+(H78*I78)+(H79*I79)+(H80*I80)+(H81*I81)</f>
        <v>182040</v>
      </c>
      <c r="K85" s="8"/>
      <c r="L85" s="8"/>
      <c r="M85" s="8"/>
      <c r="N85" s="8"/>
      <c r="O85" s="8"/>
    </row>
    <row r="86" spans="1:16" ht="15.75" x14ac:dyDescent="0.25">
      <c r="A86" s="9"/>
      <c r="B86" s="8"/>
      <c r="C86" s="8"/>
      <c r="D86" s="8"/>
      <c r="E86" s="10"/>
      <c r="F86" s="8"/>
      <c r="G86" s="8"/>
      <c r="H86" s="8"/>
      <c r="I86" s="4"/>
      <c r="J86" s="6"/>
      <c r="K86" s="41"/>
      <c r="L86" s="8"/>
      <c r="M86" s="8"/>
      <c r="N86" s="8"/>
      <c r="O86" s="8"/>
    </row>
    <row r="87" spans="1:16" ht="15.75" x14ac:dyDescent="0.25">
      <c r="A87" s="60">
        <v>21744</v>
      </c>
      <c r="B87" s="12">
        <v>44494</v>
      </c>
      <c r="C87" s="7" t="s">
        <v>132</v>
      </c>
      <c r="D87" s="8" t="s">
        <v>19</v>
      </c>
      <c r="E87" s="10" t="s">
        <v>59</v>
      </c>
      <c r="F87" s="8" t="s">
        <v>68</v>
      </c>
      <c r="H87" s="8">
        <v>27386.1</v>
      </c>
      <c r="I87" s="4">
        <v>4.7720000000000002</v>
      </c>
      <c r="J87" s="28"/>
      <c r="K87" s="15" t="s">
        <v>75</v>
      </c>
      <c r="L87" s="12">
        <v>44526</v>
      </c>
      <c r="M87" s="12">
        <v>44574</v>
      </c>
      <c r="N87" s="44" t="s">
        <v>73</v>
      </c>
      <c r="O87" s="9" t="s">
        <v>45</v>
      </c>
      <c r="P87" s="24" t="s">
        <v>52</v>
      </c>
    </row>
    <row r="88" spans="1:16" x14ac:dyDescent="0.25">
      <c r="A88" s="9"/>
      <c r="B88" s="8"/>
      <c r="C88" s="8"/>
      <c r="D88" s="8" t="s">
        <v>66</v>
      </c>
      <c r="E88" s="10" t="s">
        <v>60</v>
      </c>
      <c r="F88" s="8" t="s">
        <v>68</v>
      </c>
      <c r="H88" s="8">
        <v>8820</v>
      </c>
      <c r="I88" s="4">
        <v>6.1360000000000001</v>
      </c>
      <c r="J88" s="28"/>
      <c r="K88" s="15" t="s">
        <v>76</v>
      </c>
      <c r="L88" s="8"/>
      <c r="M88" s="8"/>
      <c r="N88" s="8"/>
      <c r="O88" s="60" t="s">
        <v>84</v>
      </c>
    </row>
    <row r="89" spans="1:16" x14ac:dyDescent="0.25">
      <c r="A89" s="9"/>
      <c r="B89" s="8"/>
      <c r="C89" s="8"/>
      <c r="D89" s="8" t="s">
        <v>67</v>
      </c>
      <c r="E89" s="10" t="s">
        <v>61</v>
      </c>
      <c r="F89" s="8" t="s">
        <v>68</v>
      </c>
      <c r="H89" s="8">
        <v>4454.1000000000004</v>
      </c>
      <c r="I89" s="4">
        <v>8.1820000000000004</v>
      </c>
      <c r="K89" s="52" t="s">
        <v>80</v>
      </c>
      <c r="L89" s="8"/>
      <c r="M89" s="8"/>
      <c r="N89" s="8"/>
      <c r="O89" s="8"/>
    </row>
    <row r="90" spans="1:16" x14ac:dyDescent="0.25">
      <c r="A90" s="9"/>
      <c r="B90" s="8"/>
      <c r="C90" s="8"/>
      <c r="D90" s="8"/>
      <c r="E90" s="10" t="s">
        <v>62</v>
      </c>
      <c r="F90" s="8" t="s">
        <v>68</v>
      </c>
      <c r="H90" s="8">
        <v>1764</v>
      </c>
      <c r="I90" s="4">
        <v>9.09</v>
      </c>
      <c r="J90" s="4"/>
      <c r="K90" s="8"/>
      <c r="L90" s="8"/>
      <c r="M90" s="8"/>
      <c r="N90" s="8"/>
      <c r="O90" s="8"/>
    </row>
    <row r="91" spans="1:16" ht="15.75" x14ac:dyDescent="0.25">
      <c r="A91" s="9"/>
      <c r="B91" s="8"/>
      <c r="C91" s="8"/>
      <c r="D91" s="8"/>
      <c r="E91" s="10" t="s">
        <v>63</v>
      </c>
      <c r="F91" s="8" t="s">
        <v>68</v>
      </c>
      <c r="H91" s="8">
        <v>882</v>
      </c>
      <c r="I91" s="4">
        <v>10</v>
      </c>
      <c r="J91" s="6"/>
      <c r="K91" s="8"/>
      <c r="L91" s="8"/>
      <c r="M91" s="8"/>
      <c r="N91" s="8"/>
      <c r="O91" s="8"/>
    </row>
    <row r="92" spans="1:16" x14ac:dyDescent="0.25">
      <c r="E92" s="10" t="s">
        <v>64</v>
      </c>
      <c r="F92" s="8" t="s">
        <v>68</v>
      </c>
      <c r="H92" s="8">
        <v>441</v>
      </c>
      <c r="I92" s="4">
        <v>10.9</v>
      </c>
    </row>
    <row r="93" spans="1:16" x14ac:dyDescent="0.25">
      <c r="E93" s="10" t="s">
        <v>65</v>
      </c>
      <c r="F93" s="8" t="s">
        <v>68</v>
      </c>
      <c r="G93" s="51"/>
      <c r="H93" s="46">
        <v>264.60000000000002</v>
      </c>
      <c r="I93" s="4">
        <v>10.9</v>
      </c>
      <c r="J93" s="28">
        <f>SUM((H90*I90)+(H91*I91)+(H92*I92)+(H93*I93))+(H86*I86)+(H87*I87)+(H88*I88)+(H89*I89)</f>
        <v>253795.23540000001</v>
      </c>
    </row>
    <row r="96" spans="1:16" ht="15.75" x14ac:dyDescent="0.25">
      <c r="A96" s="9">
        <v>21752</v>
      </c>
      <c r="B96" s="12">
        <v>44498</v>
      </c>
      <c r="C96" s="8" t="s">
        <v>12</v>
      </c>
      <c r="D96" s="8" t="s">
        <v>19</v>
      </c>
      <c r="J96" s="28"/>
      <c r="K96" s="52" t="s">
        <v>80</v>
      </c>
      <c r="L96" s="12">
        <v>44521</v>
      </c>
      <c r="M96" s="12">
        <v>44571</v>
      </c>
      <c r="N96" s="44" t="s">
        <v>74</v>
      </c>
      <c r="O96" s="9" t="s">
        <v>45</v>
      </c>
      <c r="P96" s="24" t="s">
        <v>52</v>
      </c>
    </row>
    <row r="97" spans="1:15" x14ac:dyDescent="0.25">
      <c r="A97" s="9"/>
      <c r="B97" s="8"/>
      <c r="C97" s="8"/>
      <c r="D97" s="8" t="s">
        <v>47</v>
      </c>
      <c r="E97" s="10" t="s">
        <v>53</v>
      </c>
      <c r="F97" s="8" t="s">
        <v>51</v>
      </c>
      <c r="G97" s="8">
        <v>150</v>
      </c>
      <c r="H97" s="8">
        <v>1500</v>
      </c>
      <c r="I97" s="4">
        <v>3.8</v>
      </c>
      <c r="J97" s="28"/>
      <c r="K97" s="8"/>
      <c r="L97" s="8"/>
      <c r="M97" s="8"/>
      <c r="N97" s="8"/>
      <c r="O97" s="60" t="s">
        <v>84</v>
      </c>
    </row>
    <row r="98" spans="1:15" x14ac:dyDescent="0.25">
      <c r="A98" s="9"/>
      <c r="B98" s="8"/>
      <c r="C98" s="8"/>
      <c r="D98" s="8"/>
      <c r="E98" s="10" t="s">
        <v>54</v>
      </c>
      <c r="F98" s="8" t="s">
        <v>51</v>
      </c>
      <c r="G98" s="8">
        <v>432</v>
      </c>
      <c r="H98" s="8">
        <v>4320</v>
      </c>
      <c r="I98" s="4">
        <v>4.9000000000000004</v>
      </c>
      <c r="J98" s="28"/>
      <c r="K98" s="8"/>
      <c r="L98" s="8"/>
      <c r="M98" s="8"/>
      <c r="N98" s="8"/>
      <c r="O98" s="8"/>
    </row>
    <row r="99" spans="1:15" x14ac:dyDescent="0.25">
      <c r="A99" s="9"/>
      <c r="B99" s="8"/>
      <c r="C99" s="8"/>
      <c r="D99" s="8"/>
      <c r="E99" s="10" t="s">
        <v>55</v>
      </c>
      <c r="F99" s="8" t="s">
        <v>51</v>
      </c>
      <c r="G99" s="8">
        <v>408</v>
      </c>
      <c r="H99" s="8">
        <v>4080</v>
      </c>
      <c r="I99" s="4">
        <v>4.9000000000000004</v>
      </c>
      <c r="J99" s="4"/>
      <c r="K99" s="8"/>
      <c r="L99" s="8"/>
      <c r="M99" s="8"/>
      <c r="N99" s="8"/>
      <c r="O99" s="8"/>
    </row>
    <row r="100" spans="1:15" x14ac:dyDescent="0.25">
      <c r="A100" s="9"/>
      <c r="B100" s="8"/>
      <c r="C100" s="8"/>
      <c r="D100" s="8" t="s">
        <v>57</v>
      </c>
      <c r="E100" s="10" t="s">
        <v>58</v>
      </c>
      <c r="F100" s="8" t="s">
        <v>31</v>
      </c>
      <c r="G100" s="46">
        <v>1270</v>
      </c>
      <c r="H100" s="46">
        <v>38100</v>
      </c>
      <c r="I100" s="4">
        <v>4.8</v>
      </c>
      <c r="J100" s="4"/>
      <c r="K100" s="8"/>
      <c r="L100" s="8"/>
      <c r="M100" s="8"/>
      <c r="N100" s="8"/>
      <c r="O100" s="8"/>
    </row>
    <row r="101" spans="1:15" x14ac:dyDescent="0.25">
      <c r="A101" s="9"/>
      <c r="B101" s="8"/>
      <c r="C101" s="8"/>
      <c r="G101" s="8">
        <f>SUM(G97:G100)</f>
        <v>2260</v>
      </c>
      <c r="H101" s="8">
        <f>SUM(H97:H100)</f>
        <v>48000</v>
      </c>
      <c r="I101" s="4"/>
      <c r="J101" s="28">
        <f>SUM((H98*I98)+(H99*I99)+(H100*I100)+(H101*I101))+(H97*I97)</f>
        <v>229740</v>
      </c>
      <c r="L101" s="8"/>
      <c r="M101" s="8"/>
      <c r="N101" s="8"/>
      <c r="O101" s="8"/>
    </row>
    <row r="102" spans="1:15" x14ac:dyDescent="0.25">
      <c r="A102" s="9"/>
      <c r="B102" s="8"/>
      <c r="C102" s="8"/>
      <c r="D102" s="8"/>
      <c r="E102" s="10"/>
      <c r="F102" s="8"/>
      <c r="G102" s="8"/>
      <c r="H102" s="8"/>
      <c r="I102" s="4"/>
      <c r="J102" s="4"/>
      <c r="K102" s="8"/>
      <c r="L102" s="8"/>
      <c r="M102" s="8"/>
      <c r="N102" s="8"/>
      <c r="O102" s="8"/>
    </row>
    <row r="103" spans="1:15" x14ac:dyDescent="0.25">
      <c r="A103" s="9">
        <v>21763</v>
      </c>
      <c r="B103" s="12">
        <v>44517</v>
      </c>
      <c r="C103" s="8" t="s">
        <v>12</v>
      </c>
      <c r="D103" s="8" t="s">
        <v>19</v>
      </c>
      <c r="J103" s="28"/>
      <c r="K103" s="8"/>
      <c r="L103" s="8"/>
      <c r="M103" s="8"/>
      <c r="N103" s="8"/>
      <c r="O103" s="9" t="s">
        <v>43</v>
      </c>
    </row>
    <row r="104" spans="1:15" x14ac:dyDescent="0.25">
      <c r="A104" s="9"/>
      <c r="B104" s="8"/>
      <c r="C104" s="8"/>
      <c r="D104" s="8" t="s">
        <v>47</v>
      </c>
      <c r="E104" s="10" t="s">
        <v>53</v>
      </c>
      <c r="F104" s="8" t="s">
        <v>51</v>
      </c>
      <c r="G104" s="8">
        <v>300</v>
      </c>
      <c r="H104" s="8">
        <v>3000</v>
      </c>
      <c r="I104" s="4">
        <v>4</v>
      </c>
      <c r="J104" s="28"/>
      <c r="K104" s="8"/>
      <c r="L104" s="8"/>
      <c r="M104" s="8"/>
      <c r="N104" s="8"/>
      <c r="O104" s="8"/>
    </row>
    <row r="105" spans="1:15" x14ac:dyDescent="0.25">
      <c r="A105" s="9"/>
      <c r="B105" s="8"/>
      <c r="C105" s="8"/>
      <c r="D105" s="8"/>
      <c r="E105" s="10" t="s">
        <v>54</v>
      </c>
      <c r="F105" s="8" t="s">
        <v>51</v>
      </c>
      <c r="G105" s="8">
        <v>1300</v>
      </c>
      <c r="H105" s="8">
        <v>13000</v>
      </c>
      <c r="I105" s="4">
        <v>5</v>
      </c>
      <c r="J105" s="28"/>
      <c r="K105" s="8"/>
      <c r="L105" s="8"/>
      <c r="M105" s="8"/>
      <c r="N105" s="8"/>
      <c r="O105" s="8"/>
    </row>
    <row r="106" spans="1:15" x14ac:dyDescent="0.25">
      <c r="A106" s="9"/>
      <c r="B106" s="8"/>
      <c r="C106" s="8"/>
      <c r="D106" s="8"/>
      <c r="E106" s="10" t="s">
        <v>55</v>
      </c>
      <c r="F106" s="8" t="s">
        <v>51</v>
      </c>
      <c r="G106" s="8">
        <v>1200</v>
      </c>
      <c r="H106" s="8">
        <v>12000</v>
      </c>
      <c r="I106" s="4">
        <v>5.0999999999999996</v>
      </c>
      <c r="J106" s="4"/>
      <c r="K106" s="8"/>
      <c r="L106" s="8"/>
      <c r="M106" s="8"/>
      <c r="N106" s="8"/>
      <c r="O106" s="8"/>
    </row>
    <row r="107" spans="1:15" x14ac:dyDescent="0.25">
      <c r="A107" s="9"/>
      <c r="B107" s="8"/>
      <c r="C107" s="8"/>
      <c r="D107" s="8"/>
      <c r="E107" s="10" t="s">
        <v>56</v>
      </c>
      <c r="F107" s="8" t="s">
        <v>51</v>
      </c>
      <c r="G107" s="8">
        <v>200</v>
      </c>
      <c r="H107" s="8">
        <v>2000</v>
      </c>
      <c r="I107" s="4">
        <v>5.0999999999999996</v>
      </c>
      <c r="J107" s="4"/>
      <c r="K107" s="8"/>
      <c r="L107" s="8"/>
      <c r="M107" s="8"/>
      <c r="N107" s="8"/>
      <c r="O107" s="8"/>
    </row>
    <row r="108" spans="1:15" x14ac:dyDescent="0.25">
      <c r="A108" s="9"/>
      <c r="B108" s="8"/>
      <c r="C108" s="8"/>
      <c r="D108" s="8" t="s">
        <v>57</v>
      </c>
      <c r="E108" s="10" t="s">
        <v>58</v>
      </c>
      <c r="F108" s="8" t="s">
        <v>31</v>
      </c>
      <c r="G108" s="8">
        <v>330</v>
      </c>
      <c r="H108" s="8">
        <v>9900</v>
      </c>
      <c r="I108" s="4">
        <v>4.9000000000000004</v>
      </c>
      <c r="J108" s="4"/>
      <c r="K108" s="8"/>
      <c r="L108" s="8"/>
      <c r="M108" s="8"/>
      <c r="N108" s="8"/>
      <c r="O108" s="8"/>
    </row>
    <row r="109" spans="1:15" x14ac:dyDescent="0.25">
      <c r="A109" s="9"/>
      <c r="B109" s="8"/>
      <c r="C109" s="8"/>
      <c r="D109" s="8" t="s">
        <v>48</v>
      </c>
      <c r="E109" s="10"/>
      <c r="F109" s="8" t="s">
        <v>50</v>
      </c>
      <c r="G109" s="8">
        <v>230</v>
      </c>
      <c r="H109" s="8">
        <v>5060</v>
      </c>
      <c r="I109" s="4">
        <v>8.1</v>
      </c>
      <c r="J109" s="4"/>
      <c r="K109" s="8"/>
      <c r="L109" s="8"/>
      <c r="M109" s="8"/>
      <c r="N109" s="8"/>
      <c r="O109" s="8"/>
    </row>
    <row r="110" spans="1:15" x14ac:dyDescent="0.25">
      <c r="A110" s="9"/>
      <c r="B110" s="8"/>
      <c r="C110" s="8"/>
      <c r="D110" s="8" t="s">
        <v>49</v>
      </c>
      <c r="E110" s="10"/>
      <c r="F110" s="8" t="s">
        <v>87</v>
      </c>
      <c r="G110" s="46">
        <v>300</v>
      </c>
      <c r="H110" s="46">
        <v>3000</v>
      </c>
      <c r="I110" s="4">
        <v>6.3</v>
      </c>
      <c r="J110" s="4"/>
      <c r="K110" s="8"/>
      <c r="L110" s="8"/>
      <c r="M110" s="8"/>
      <c r="N110" s="8"/>
      <c r="O110" s="8"/>
    </row>
    <row r="111" spans="1:15" x14ac:dyDescent="0.25">
      <c r="A111" s="9"/>
      <c r="B111" s="8"/>
      <c r="C111" s="8"/>
      <c r="D111" s="8"/>
      <c r="E111" s="10"/>
      <c r="F111" s="8"/>
      <c r="G111" s="8">
        <f>SUM(G104:G110)</f>
        <v>3860</v>
      </c>
      <c r="H111" s="8">
        <f>SUM(H104:H110)</f>
        <v>47960</v>
      </c>
      <c r="I111" s="4"/>
      <c r="J111" s="28">
        <f>SUM((H108*I108)+(H109*I109)+(H110*I110)+(H111*I111))+(H104*I104)+(H105*I105)+(H106*I106)+(H107*I107)</f>
        <v>256796</v>
      </c>
      <c r="K111" s="8"/>
      <c r="L111" s="8"/>
      <c r="M111" s="8"/>
      <c r="N111" s="8"/>
      <c r="O111" s="8"/>
    </row>
    <row r="112" spans="1:15" x14ac:dyDescent="0.25">
      <c r="A112" s="9"/>
      <c r="B112" s="8"/>
      <c r="C112" s="8"/>
      <c r="D112" s="8"/>
      <c r="E112" s="10"/>
      <c r="F112" s="8"/>
      <c r="G112" s="8"/>
      <c r="H112" s="8"/>
      <c r="I112" s="4"/>
      <c r="J112" s="4"/>
      <c r="K112" s="8"/>
      <c r="L112" s="8"/>
      <c r="M112" s="8"/>
      <c r="N112" s="8"/>
      <c r="O112" s="8"/>
    </row>
    <row r="113" spans="1:15" x14ac:dyDescent="0.25">
      <c r="A113" s="9">
        <v>21764</v>
      </c>
      <c r="B113" s="12">
        <v>44530</v>
      </c>
      <c r="C113" s="8" t="s">
        <v>12</v>
      </c>
      <c r="D113" s="8" t="s">
        <v>19</v>
      </c>
      <c r="J113" s="28"/>
      <c r="K113" s="52" t="s">
        <v>80</v>
      </c>
      <c r="L113" s="12">
        <v>44595</v>
      </c>
      <c r="M113" s="12">
        <v>44637</v>
      </c>
      <c r="N113" s="44" t="s">
        <v>93</v>
      </c>
      <c r="O113" s="9" t="s">
        <v>45</v>
      </c>
    </row>
    <row r="114" spans="1:15" x14ac:dyDescent="0.25">
      <c r="A114" s="9"/>
      <c r="B114" s="8"/>
      <c r="C114" s="8"/>
      <c r="D114" s="8" t="s">
        <v>47</v>
      </c>
      <c r="E114" s="10" t="s">
        <v>53</v>
      </c>
      <c r="F114" s="8" t="s">
        <v>51</v>
      </c>
      <c r="G114" s="8">
        <v>217</v>
      </c>
      <c r="H114" s="8">
        <v>2170</v>
      </c>
      <c r="I114" s="4">
        <v>4</v>
      </c>
      <c r="J114" s="28"/>
      <c r="K114" s="8"/>
      <c r="L114" s="8"/>
      <c r="M114" s="8"/>
      <c r="N114" s="8"/>
      <c r="O114" s="60" t="s">
        <v>84</v>
      </c>
    </row>
    <row r="115" spans="1:15" x14ac:dyDescent="0.25">
      <c r="A115" s="9"/>
      <c r="B115" s="8"/>
      <c r="C115" s="8"/>
      <c r="D115" s="8"/>
      <c r="E115" s="10" t="s">
        <v>54</v>
      </c>
      <c r="F115" s="8" t="s">
        <v>51</v>
      </c>
      <c r="G115" s="8">
        <v>978</v>
      </c>
      <c r="H115" s="8">
        <v>9780</v>
      </c>
      <c r="I115" s="4">
        <v>5</v>
      </c>
      <c r="J115" s="28"/>
      <c r="K115" s="8"/>
      <c r="L115" s="8"/>
      <c r="M115" s="8"/>
      <c r="N115" s="8"/>
      <c r="O115" s="8"/>
    </row>
    <row r="116" spans="1:15" x14ac:dyDescent="0.25">
      <c r="A116" s="9"/>
      <c r="B116" s="8"/>
      <c r="C116" s="8"/>
      <c r="D116" s="8"/>
      <c r="E116" s="10" t="s">
        <v>55</v>
      </c>
      <c r="F116" s="8" t="s">
        <v>51</v>
      </c>
      <c r="G116" s="8">
        <v>931</v>
      </c>
      <c r="H116" s="8">
        <v>9310</v>
      </c>
      <c r="I116" s="4">
        <v>5.0999999999999996</v>
      </c>
      <c r="J116" s="4"/>
      <c r="K116" s="8"/>
      <c r="L116" s="8"/>
      <c r="M116" s="8"/>
      <c r="N116" s="8"/>
      <c r="O116" s="8"/>
    </row>
    <row r="117" spans="1:15" x14ac:dyDescent="0.25">
      <c r="A117" s="9"/>
      <c r="B117" s="8"/>
      <c r="C117" s="8"/>
      <c r="D117" s="8"/>
      <c r="E117" s="10" t="s">
        <v>56</v>
      </c>
      <c r="F117" s="8" t="s">
        <v>51</v>
      </c>
      <c r="G117" s="8">
        <v>194</v>
      </c>
      <c r="H117" s="8">
        <v>1940</v>
      </c>
      <c r="I117" s="4">
        <v>5.0999999999999996</v>
      </c>
      <c r="J117" s="4"/>
      <c r="K117" s="8"/>
      <c r="L117" s="8"/>
      <c r="M117" s="8"/>
      <c r="N117" s="8"/>
      <c r="O117" s="8"/>
    </row>
    <row r="118" spans="1:15" x14ac:dyDescent="0.25">
      <c r="A118" s="9"/>
      <c r="B118" s="8"/>
      <c r="C118" s="8"/>
      <c r="D118" s="8" t="s">
        <v>57</v>
      </c>
      <c r="E118" s="10" t="s">
        <v>58</v>
      </c>
      <c r="F118" s="8" t="s">
        <v>31</v>
      </c>
      <c r="G118" s="8">
        <v>754</v>
      </c>
      <c r="H118" s="8">
        <v>22350</v>
      </c>
      <c r="I118" s="4">
        <v>4.9000000000000004</v>
      </c>
      <c r="J118" s="4"/>
      <c r="K118" s="8"/>
      <c r="L118" s="8"/>
      <c r="M118" s="8"/>
      <c r="N118" s="8"/>
      <c r="O118" s="8"/>
    </row>
    <row r="119" spans="1:15" x14ac:dyDescent="0.25">
      <c r="A119" s="9"/>
      <c r="B119" s="8"/>
      <c r="C119" s="8"/>
      <c r="D119" s="8" t="s">
        <v>48</v>
      </c>
      <c r="E119" s="10" t="s">
        <v>77</v>
      </c>
      <c r="F119" s="8" t="s">
        <v>50</v>
      </c>
      <c r="G119" s="8">
        <v>86</v>
      </c>
      <c r="H119" s="8">
        <v>1892</v>
      </c>
      <c r="I119" s="4">
        <v>8.1</v>
      </c>
      <c r="J119" s="4"/>
      <c r="K119" s="8"/>
      <c r="L119" s="8"/>
      <c r="M119" s="8"/>
      <c r="N119" s="8"/>
      <c r="O119" s="8"/>
    </row>
    <row r="120" spans="1:15" x14ac:dyDescent="0.25">
      <c r="A120" s="9"/>
      <c r="B120" s="8"/>
      <c r="C120" s="8"/>
      <c r="D120" s="8" t="s">
        <v>48</v>
      </c>
      <c r="E120" s="10" t="s">
        <v>78</v>
      </c>
      <c r="F120" s="8" t="s">
        <v>50</v>
      </c>
      <c r="G120" s="46">
        <v>17</v>
      </c>
      <c r="H120" s="46">
        <v>374</v>
      </c>
      <c r="I120" s="4">
        <v>8.1</v>
      </c>
      <c r="J120" s="4"/>
      <c r="K120" s="8"/>
      <c r="L120" s="8"/>
      <c r="M120" s="8"/>
      <c r="N120" s="8"/>
      <c r="O120" s="8"/>
    </row>
    <row r="121" spans="1:15" x14ac:dyDescent="0.25">
      <c r="A121" s="9"/>
      <c r="B121" s="8"/>
      <c r="C121" s="8"/>
      <c r="D121" s="8"/>
      <c r="E121" s="10"/>
      <c r="F121" s="8"/>
      <c r="G121" s="8">
        <f>SUM(G114:G120)</f>
        <v>3177</v>
      </c>
      <c r="H121" s="8">
        <f>SUM(H114:H120)</f>
        <v>47816</v>
      </c>
      <c r="I121" s="4"/>
      <c r="J121" s="28">
        <f>SUM((H118*I118)+(H119*I119)+(H120*I120)+(H121*I121))+(H114*I114)+(H115*I115)+(H116*I116)+(H117*I117)</f>
        <v>242824.6</v>
      </c>
      <c r="L121" s="8"/>
      <c r="M121" s="8"/>
      <c r="N121" s="8"/>
      <c r="O121" s="8"/>
    </row>
    <row r="123" spans="1:15" x14ac:dyDescent="0.25">
      <c r="A123" s="75">
        <v>210</v>
      </c>
      <c r="B123" s="12">
        <v>44534</v>
      </c>
      <c r="C123" s="8" t="s">
        <v>12</v>
      </c>
      <c r="D123" s="8" t="s">
        <v>19</v>
      </c>
      <c r="E123" s="10" t="s">
        <v>21</v>
      </c>
      <c r="F123" s="8" t="s">
        <v>31</v>
      </c>
      <c r="G123" s="8">
        <f>H123/30</f>
        <v>1600</v>
      </c>
      <c r="H123" s="8">
        <v>48000</v>
      </c>
      <c r="I123" s="4">
        <v>3.25</v>
      </c>
      <c r="J123" s="28"/>
      <c r="K123" s="8"/>
      <c r="L123" s="12">
        <v>44571</v>
      </c>
      <c r="M123" s="8"/>
      <c r="N123" s="8"/>
      <c r="O123" s="9" t="s">
        <v>43</v>
      </c>
    </row>
    <row r="124" spans="1:15" x14ac:dyDescent="0.25">
      <c r="A124" s="9"/>
      <c r="B124" s="8"/>
      <c r="C124" s="8"/>
      <c r="D124" s="8" t="s">
        <v>14</v>
      </c>
      <c r="E124" s="10"/>
      <c r="F124" s="8"/>
      <c r="G124" s="8"/>
      <c r="H124" s="8"/>
      <c r="I124" s="4"/>
      <c r="J124" s="28"/>
      <c r="K124" s="8"/>
      <c r="L124" s="8"/>
      <c r="M124" s="8"/>
      <c r="N124" s="8"/>
      <c r="O124" s="9"/>
    </row>
    <row r="125" spans="1:15" x14ac:dyDescent="0.25">
      <c r="A125" s="9"/>
      <c r="B125" s="8"/>
      <c r="C125" s="8"/>
      <c r="D125" s="8" t="s">
        <v>15</v>
      </c>
      <c r="E125" s="10"/>
      <c r="F125" s="8"/>
      <c r="G125" s="8"/>
      <c r="H125" s="8"/>
      <c r="I125" s="4"/>
      <c r="J125" s="28">
        <f>SUM((H122*I122)+(H123*I123)+(H124*I124)+(H125*I125))</f>
        <v>156000</v>
      </c>
      <c r="K125" s="8"/>
      <c r="L125" s="8"/>
      <c r="M125" s="8"/>
      <c r="N125" s="8"/>
      <c r="O125" s="8"/>
    </row>
    <row r="126" spans="1:15" x14ac:dyDescent="0.25">
      <c r="A126" s="9"/>
      <c r="B126" s="8"/>
      <c r="C126" s="8"/>
      <c r="D126" s="8"/>
      <c r="E126" s="10"/>
      <c r="F126" s="8"/>
      <c r="G126" s="8"/>
      <c r="H126" s="8"/>
      <c r="I126" s="4"/>
      <c r="J126" s="4"/>
      <c r="K126" s="8"/>
      <c r="L126" s="8"/>
      <c r="M126" s="8"/>
      <c r="N126" s="8"/>
      <c r="O126" s="8"/>
    </row>
    <row r="127" spans="1:15" x14ac:dyDescent="0.25">
      <c r="A127" s="75">
        <v>212</v>
      </c>
      <c r="B127" s="12">
        <v>44534</v>
      </c>
      <c r="C127" s="8" t="s">
        <v>12</v>
      </c>
      <c r="D127" s="8" t="s">
        <v>19</v>
      </c>
      <c r="E127" s="10" t="s">
        <v>25</v>
      </c>
      <c r="F127" s="8" t="s">
        <v>31</v>
      </c>
      <c r="G127" s="8">
        <v>300</v>
      </c>
      <c r="H127" s="8">
        <v>9000</v>
      </c>
      <c r="I127" s="4">
        <v>3</v>
      </c>
      <c r="J127" s="28"/>
      <c r="K127" s="8"/>
      <c r="L127" s="12">
        <v>44578</v>
      </c>
      <c r="M127" s="8"/>
      <c r="N127" s="8"/>
      <c r="O127" s="9" t="s">
        <v>79</v>
      </c>
    </row>
    <row r="128" spans="1:15" x14ac:dyDescent="0.25">
      <c r="A128" s="9"/>
      <c r="B128" s="8"/>
      <c r="C128" s="8"/>
      <c r="D128" s="8" t="s">
        <v>14</v>
      </c>
      <c r="E128" s="10" t="s">
        <v>21</v>
      </c>
      <c r="F128" s="8" t="s">
        <v>31</v>
      </c>
      <c r="G128" s="8">
        <v>1300</v>
      </c>
      <c r="H128" s="8">
        <v>39000</v>
      </c>
      <c r="I128" s="4">
        <v>3.25</v>
      </c>
      <c r="J128" s="28"/>
      <c r="K128" s="8"/>
      <c r="L128" s="8"/>
      <c r="M128" s="8"/>
      <c r="N128" s="8"/>
      <c r="O128" s="8"/>
    </row>
    <row r="129" spans="1:15" x14ac:dyDescent="0.25">
      <c r="A129" s="9"/>
      <c r="B129" s="8"/>
      <c r="C129" s="8"/>
      <c r="D129" s="8" t="s">
        <v>15</v>
      </c>
      <c r="E129" s="10"/>
      <c r="F129" s="8"/>
      <c r="G129" s="46"/>
      <c r="H129" s="46"/>
      <c r="I129" s="4"/>
      <c r="K129" s="8"/>
      <c r="L129" s="8"/>
      <c r="M129" s="8"/>
      <c r="N129" s="8"/>
      <c r="O129" s="8"/>
    </row>
    <row r="130" spans="1:15" x14ac:dyDescent="0.25">
      <c r="A130" s="9"/>
      <c r="B130" s="8"/>
      <c r="C130" s="8"/>
      <c r="D130" s="8"/>
      <c r="E130" s="10"/>
      <c r="F130" s="8"/>
      <c r="G130" s="8">
        <f>SUM(G126:G129)</f>
        <v>1600</v>
      </c>
      <c r="H130" s="8">
        <f>SUM(H126:H129)</f>
        <v>48000</v>
      </c>
      <c r="I130" s="4"/>
      <c r="J130" s="28">
        <f>SUM((H126*I126)+(H127*I127)+(H128*I128)+(H129*I129))</f>
        <v>153750</v>
      </c>
      <c r="K130" s="8"/>
      <c r="L130" s="8"/>
      <c r="M130" s="8"/>
      <c r="N130" s="8"/>
      <c r="O130" s="8"/>
    </row>
    <row r="131" spans="1:15" x14ac:dyDescent="0.25">
      <c r="A131" s="9"/>
      <c r="B131" s="8"/>
      <c r="C131" s="8"/>
      <c r="D131" s="8"/>
      <c r="E131" s="10"/>
      <c r="F131" s="8"/>
      <c r="G131" s="8"/>
      <c r="H131" s="8"/>
      <c r="I131" s="4"/>
      <c r="J131" s="28"/>
      <c r="K131" s="8"/>
      <c r="L131" s="8"/>
      <c r="M131" s="8"/>
      <c r="N131" s="8"/>
      <c r="O131" s="8"/>
    </row>
    <row r="132" spans="1:15" x14ac:dyDescent="0.25">
      <c r="A132" s="75">
        <v>213</v>
      </c>
      <c r="B132" s="12">
        <v>44534</v>
      </c>
      <c r="C132" s="8" t="s">
        <v>12</v>
      </c>
      <c r="D132" s="8" t="s">
        <v>19</v>
      </c>
      <c r="E132" s="10" t="s">
        <v>21</v>
      </c>
      <c r="F132" s="8" t="s">
        <v>31</v>
      </c>
      <c r="G132" s="8">
        <v>800</v>
      </c>
      <c r="H132" s="8">
        <v>24000</v>
      </c>
      <c r="I132" s="4">
        <v>3.25</v>
      </c>
      <c r="J132" s="28"/>
      <c r="L132" s="12">
        <v>44589</v>
      </c>
      <c r="M132" s="8"/>
      <c r="N132" s="8"/>
      <c r="O132" s="9" t="s">
        <v>79</v>
      </c>
    </row>
    <row r="133" spans="1:15" x14ac:dyDescent="0.25">
      <c r="A133" s="9"/>
      <c r="B133" s="8"/>
      <c r="C133" s="8"/>
      <c r="D133" s="8" t="s">
        <v>14</v>
      </c>
      <c r="E133" s="10" t="s">
        <v>23</v>
      </c>
      <c r="F133" s="8" t="s">
        <v>31</v>
      </c>
      <c r="G133" s="8">
        <v>400</v>
      </c>
      <c r="H133" s="8">
        <v>12000</v>
      </c>
      <c r="I133" s="4">
        <v>3.5</v>
      </c>
      <c r="J133" s="28"/>
    </row>
    <row r="134" spans="1:15" x14ac:dyDescent="0.25">
      <c r="A134" s="9"/>
      <c r="B134" s="8"/>
      <c r="C134" s="8"/>
      <c r="D134" s="8" t="s">
        <v>15</v>
      </c>
      <c r="E134" s="10" t="s">
        <v>24</v>
      </c>
      <c r="F134" s="8" t="s">
        <v>31</v>
      </c>
      <c r="G134" s="46">
        <v>400</v>
      </c>
      <c r="H134" s="46">
        <v>12000</v>
      </c>
      <c r="I134" s="4">
        <v>3.55</v>
      </c>
    </row>
    <row r="135" spans="1:15" x14ac:dyDescent="0.25">
      <c r="A135" s="9"/>
      <c r="B135" s="8"/>
      <c r="C135" s="8"/>
      <c r="D135" s="8"/>
      <c r="E135" s="10"/>
      <c r="F135" s="8"/>
      <c r="G135" s="8">
        <f>SUM(G131:G134)</f>
        <v>1600</v>
      </c>
      <c r="H135" s="8">
        <f>SUM(H131:H134)</f>
        <v>48000</v>
      </c>
      <c r="I135" s="4"/>
      <c r="J135" s="28">
        <f>SUM((H131*I131)+(H132*I132)+(H133*I133)+(H134*I134))</f>
        <v>162600</v>
      </c>
    </row>
    <row r="137" spans="1:15" x14ac:dyDescent="0.25">
      <c r="A137" s="75">
        <v>214</v>
      </c>
      <c r="B137" s="12">
        <v>44534</v>
      </c>
      <c r="C137" s="8" t="s">
        <v>12</v>
      </c>
      <c r="D137" s="8" t="s">
        <v>19</v>
      </c>
      <c r="E137" s="10" t="s">
        <v>21</v>
      </c>
      <c r="F137" s="8" t="s">
        <v>31</v>
      </c>
      <c r="G137" s="8">
        <v>800</v>
      </c>
      <c r="H137" s="8">
        <v>24000</v>
      </c>
      <c r="I137" s="4">
        <v>3.5</v>
      </c>
      <c r="J137" s="28"/>
      <c r="L137" s="12">
        <v>44591</v>
      </c>
      <c r="M137" s="8"/>
      <c r="N137" s="8"/>
      <c r="O137" s="9" t="s">
        <v>43</v>
      </c>
    </row>
    <row r="138" spans="1:15" x14ac:dyDescent="0.25">
      <c r="A138" s="9"/>
      <c r="B138" s="8"/>
      <c r="C138" s="8"/>
      <c r="D138" s="8" t="s">
        <v>14</v>
      </c>
      <c r="E138" s="10" t="s">
        <v>23</v>
      </c>
      <c r="F138" s="8" t="s">
        <v>31</v>
      </c>
      <c r="G138" s="8">
        <v>800</v>
      </c>
      <c r="H138" s="8">
        <v>24000</v>
      </c>
      <c r="I138" s="4">
        <v>3.55</v>
      </c>
      <c r="J138" s="28"/>
    </row>
    <row r="139" spans="1:15" x14ac:dyDescent="0.25">
      <c r="A139" s="9"/>
      <c r="B139" s="8"/>
      <c r="C139" s="8"/>
      <c r="D139" s="8" t="s">
        <v>15</v>
      </c>
      <c r="E139" s="10"/>
      <c r="F139" s="8"/>
      <c r="G139" s="46"/>
      <c r="H139" s="46"/>
      <c r="I139" s="4"/>
    </row>
    <row r="140" spans="1:15" x14ac:dyDescent="0.25">
      <c r="A140" s="9"/>
      <c r="B140" s="8"/>
      <c r="C140" s="8"/>
      <c r="D140" s="8"/>
      <c r="E140" s="10"/>
      <c r="F140" s="8"/>
      <c r="G140" s="8">
        <f>SUM(G136:G139)</f>
        <v>1600</v>
      </c>
      <c r="H140" s="8">
        <f>SUM(H136:H139)</f>
        <v>48000</v>
      </c>
      <c r="I140" s="4"/>
      <c r="J140" s="28">
        <f>SUM((H136*I136)+(H137*I137)+(H138*I138)+(H139*I139))</f>
        <v>169200</v>
      </c>
    </row>
    <row r="142" spans="1:15" x14ac:dyDescent="0.25">
      <c r="A142" s="9">
        <v>215</v>
      </c>
      <c r="B142" s="12">
        <v>44534</v>
      </c>
      <c r="C142" s="8" t="s">
        <v>12</v>
      </c>
      <c r="D142" s="8" t="s">
        <v>19</v>
      </c>
      <c r="E142" s="10" t="s">
        <v>25</v>
      </c>
      <c r="F142" s="8" t="s">
        <v>31</v>
      </c>
      <c r="G142" s="8">
        <v>100</v>
      </c>
      <c r="H142" s="8">
        <v>3000</v>
      </c>
      <c r="I142" s="4">
        <v>3.1</v>
      </c>
      <c r="J142" s="28"/>
      <c r="L142" s="12">
        <v>44617</v>
      </c>
      <c r="M142" s="8"/>
      <c r="N142" s="8"/>
      <c r="O142" s="9" t="s">
        <v>45</v>
      </c>
    </row>
    <row r="143" spans="1:15" x14ac:dyDescent="0.25">
      <c r="A143" s="9"/>
      <c r="B143" s="8"/>
      <c r="C143" s="8"/>
      <c r="D143" s="8" t="s">
        <v>14</v>
      </c>
      <c r="E143" s="10" t="s">
        <v>21</v>
      </c>
      <c r="F143" s="8" t="s">
        <v>31</v>
      </c>
      <c r="G143" s="8">
        <v>700</v>
      </c>
      <c r="H143" s="8">
        <v>21000</v>
      </c>
      <c r="I143" s="4">
        <v>3.35</v>
      </c>
      <c r="J143" s="28"/>
    </row>
    <row r="144" spans="1:15" ht="15.75" x14ac:dyDescent="0.25">
      <c r="A144" s="9"/>
      <c r="B144" s="8"/>
      <c r="C144" s="8"/>
      <c r="D144" s="24" t="s">
        <v>46</v>
      </c>
      <c r="E144" s="10" t="s">
        <v>23</v>
      </c>
      <c r="F144" s="8" t="s">
        <v>31</v>
      </c>
      <c r="G144" s="8">
        <v>400</v>
      </c>
      <c r="H144" s="8">
        <v>12000</v>
      </c>
      <c r="I144" s="4">
        <v>3.6</v>
      </c>
    </row>
    <row r="145" spans="1:15" x14ac:dyDescent="0.25">
      <c r="A145" s="9"/>
      <c r="B145" s="8"/>
      <c r="C145" s="8"/>
      <c r="D145" s="8"/>
      <c r="E145" s="10" t="s">
        <v>24</v>
      </c>
      <c r="F145" s="8" t="s">
        <v>31</v>
      </c>
      <c r="G145" s="46">
        <v>400</v>
      </c>
      <c r="H145" s="46">
        <v>12000</v>
      </c>
      <c r="I145" s="4">
        <v>3.65</v>
      </c>
    </row>
    <row r="146" spans="1:15" x14ac:dyDescent="0.25">
      <c r="A146" s="9"/>
      <c r="B146" s="8"/>
      <c r="C146" s="8"/>
      <c r="D146" s="8"/>
      <c r="E146" s="10"/>
      <c r="F146" s="8"/>
      <c r="G146" s="8">
        <f>SUM(G142:G145)</f>
        <v>1600</v>
      </c>
      <c r="H146" s="8">
        <f>SUM(H142:H145)</f>
        <v>48000</v>
      </c>
      <c r="I146" s="4"/>
      <c r="J146" s="28">
        <f>SUM((H142*I142)+(H143*I143)+(H144*I144)+(H145*I145))</f>
        <v>166650</v>
      </c>
    </row>
    <row r="147" spans="1:15" x14ac:dyDescent="0.25">
      <c r="A147" s="9"/>
      <c r="B147" s="8"/>
      <c r="C147" s="8"/>
      <c r="D147" s="8"/>
      <c r="E147" s="10"/>
      <c r="F147" s="8"/>
      <c r="G147" s="8"/>
      <c r="H147" s="8"/>
      <c r="I147" s="4"/>
      <c r="J147" s="28"/>
      <c r="O147" s="1" t="s">
        <v>88</v>
      </c>
    </row>
    <row r="148" spans="1:15" x14ac:dyDescent="0.25">
      <c r="A148" s="9">
        <v>216</v>
      </c>
      <c r="B148" s="12">
        <v>44534</v>
      </c>
      <c r="C148" s="8" t="s">
        <v>12</v>
      </c>
      <c r="D148" s="8" t="s">
        <v>19</v>
      </c>
      <c r="E148" s="10" t="s">
        <v>25</v>
      </c>
      <c r="F148" s="8" t="s">
        <v>31</v>
      </c>
      <c r="G148" s="8">
        <v>100</v>
      </c>
      <c r="H148" s="8">
        <v>3000</v>
      </c>
      <c r="I148" s="4">
        <v>3.1</v>
      </c>
      <c r="J148" s="28"/>
    </row>
    <row r="149" spans="1:15" x14ac:dyDescent="0.25">
      <c r="A149" s="9"/>
      <c r="B149" s="8"/>
      <c r="C149" s="8"/>
      <c r="D149" s="8" t="s">
        <v>14</v>
      </c>
      <c r="E149" s="10" t="s">
        <v>21</v>
      </c>
      <c r="F149" s="8" t="s">
        <v>31</v>
      </c>
      <c r="G149" s="8">
        <v>600</v>
      </c>
      <c r="H149" s="8">
        <v>18000</v>
      </c>
      <c r="I149" s="4">
        <v>3.35</v>
      </c>
      <c r="J149" s="28"/>
    </row>
    <row r="150" spans="1:15" ht="15.75" x14ac:dyDescent="0.25">
      <c r="A150" s="9"/>
      <c r="B150" s="8"/>
      <c r="C150" s="8"/>
      <c r="D150" s="24" t="s">
        <v>46</v>
      </c>
      <c r="E150" s="10" t="s">
        <v>23</v>
      </c>
      <c r="F150" s="8" t="s">
        <v>31</v>
      </c>
      <c r="G150" s="8">
        <v>600</v>
      </c>
      <c r="H150" s="8">
        <v>18000</v>
      </c>
      <c r="I150" s="4">
        <v>3.6</v>
      </c>
    </row>
    <row r="151" spans="1:15" x14ac:dyDescent="0.25">
      <c r="A151" s="9"/>
      <c r="B151" s="8"/>
      <c r="C151" s="8"/>
      <c r="D151" s="8"/>
      <c r="E151" s="10" t="s">
        <v>24</v>
      </c>
      <c r="F151" s="8" t="s">
        <v>31</v>
      </c>
      <c r="G151" s="46">
        <v>300</v>
      </c>
      <c r="H151" s="46">
        <v>9000</v>
      </c>
      <c r="I151" s="4">
        <v>3.65</v>
      </c>
    </row>
    <row r="152" spans="1:15" x14ac:dyDescent="0.25">
      <c r="A152" s="9"/>
      <c r="B152" s="8"/>
      <c r="C152" s="8"/>
      <c r="D152" s="8"/>
      <c r="E152" s="10"/>
      <c r="F152" s="8"/>
      <c r="G152" s="8">
        <f>SUM(G148:G151)</f>
        <v>1600</v>
      </c>
      <c r="H152" s="8">
        <f>SUM(H148:H151)</f>
        <v>48000</v>
      </c>
      <c r="I152" s="4"/>
      <c r="J152" s="28">
        <f>SUM((H148*I148)+(H149*I149)+(H150*I150)+(H151*I151))</f>
        <v>167250</v>
      </c>
    </row>
    <row r="154" spans="1:15" x14ac:dyDescent="0.25">
      <c r="A154" s="9">
        <v>21777</v>
      </c>
      <c r="B154" s="12">
        <v>44539</v>
      </c>
      <c r="C154" s="8" t="s">
        <v>12</v>
      </c>
      <c r="D154" s="8" t="s">
        <v>19</v>
      </c>
      <c r="J154" s="28"/>
      <c r="K154" s="8"/>
      <c r="L154" s="12">
        <v>44591</v>
      </c>
      <c r="M154" s="8"/>
      <c r="N154" s="8"/>
      <c r="O154" s="9" t="s">
        <v>43</v>
      </c>
    </row>
    <row r="155" spans="1:15" x14ac:dyDescent="0.25">
      <c r="A155" s="9"/>
      <c r="B155" s="8"/>
      <c r="C155" s="8"/>
      <c r="D155" s="8" t="s">
        <v>47</v>
      </c>
      <c r="E155" s="57" t="s">
        <v>54</v>
      </c>
      <c r="F155" s="56" t="s">
        <v>51</v>
      </c>
      <c r="G155" s="56">
        <v>400</v>
      </c>
      <c r="H155" s="56">
        <v>4000</v>
      </c>
      <c r="I155" s="58">
        <v>5</v>
      </c>
      <c r="J155" s="28"/>
      <c r="K155" s="8"/>
      <c r="L155" s="8"/>
      <c r="M155" s="8"/>
      <c r="N155" s="8"/>
      <c r="O155" s="9"/>
    </row>
    <row r="156" spans="1:15" x14ac:dyDescent="0.25">
      <c r="A156" s="9"/>
      <c r="B156" s="8"/>
      <c r="C156" s="8"/>
      <c r="D156" s="56" t="s">
        <v>82</v>
      </c>
      <c r="E156" s="57" t="s">
        <v>55</v>
      </c>
      <c r="F156" s="56" t="s">
        <v>51</v>
      </c>
      <c r="G156" s="56">
        <v>200</v>
      </c>
      <c r="H156" s="56">
        <v>2000</v>
      </c>
      <c r="I156" s="58">
        <v>5.0999999999999996</v>
      </c>
      <c r="J156" s="28"/>
      <c r="K156" s="8"/>
      <c r="L156" s="8"/>
      <c r="M156" s="8"/>
      <c r="N156" s="8"/>
      <c r="O156" s="8"/>
    </row>
    <row r="157" spans="1:15" x14ac:dyDescent="0.25">
      <c r="A157" s="9"/>
      <c r="B157" s="8"/>
      <c r="C157" s="8"/>
      <c r="D157" s="53" t="s">
        <v>81</v>
      </c>
      <c r="E157" s="54" t="s">
        <v>54</v>
      </c>
      <c r="F157" s="44" t="s">
        <v>51</v>
      </c>
      <c r="G157" s="44">
        <v>700</v>
      </c>
      <c r="H157" s="44">
        <v>7000</v>
      </c>
      <c r="I157" s="55">
        <v>5</v>
      </c>
      <c r="J157" s="4"/>
      <c r="K157" s="8"/>
      <c r="L157" s="8"/>
      <c r="M157" s="8"/>
      <c r="N157" s="8"/>
      <c r="O157" s="8"/>
    </row>
    <row r="158" spans="1:15" x14ac:dyDescent="0.25">
      <c r="A158" s="9"/>
      <c r="B158" s="8"/>
      <c r="C158" s="8"/>
      <c r="D158" s="53" t="s">
        <v>81</v>
      </c>
      <c r="E158" s="54" t="s">
        <v>55</v>
      </c>
      <c r="F158" s="44" t="s">
        <v>51</v>
      </c>
      <c r="G158" s="44">
        <v>1000</v>
      </c>
      <c r="H158" s="44">
        <v>10000</v>
      </c>
      <c r="I158" s="55">
        <v>5.0999999999999996</v>
      </c>
      <c r="J158" s="4"/>
      <c r="K158" s="8"/>
      <c r="L158" s="8"/>
      <c r="M158" s="8"/>
      <c r="N158" s="8"/>
      <c r="O158" s="8"/>
    </row>
    <row r="159" spans="1:15" x14ac:dyDescent="0.25">
      <c r="A159" s="9"/>
      <c r="B159" s="8"/>
      <c r="C159" s="8"/>
      <c r="D159" s="56" t="s">
        <v>57</v>
      </c>
      <c r="E159" s="57" t="s">
        <v>58</v>
      </c>
      <c r="F159" s="56" t="s">
        <v>31</v>
      </c>
      <c r="G159" s="56">
        <v>100</v>
      </c>
      <c r="H159" s="56">
        <v>3000</v>
      </c>
      <c r="I159" s="58">
        <v>4.9000000000000004</v>
      </c>
      <c r="J159" s="4"/>
      <c r="K159" s="8"/>
      <c r="L159" s="8"/>
      <c r="M159" s="8"/>
      <c r="N159" s="8"/>
      <c r="O159" s="8"/>
    </row>
    <row r="160" spans="1:15" x14ac:dyDescent="0.25">
      <c r="A160" s="9"/>
      <c r="B160" s="8"/>
      <c r="C160" s="8"/>
      <c r="D160" s="56" t="s">
        <v>48</v>
      </c>
      <c r="E160" s="57" t="s">
        <v>77</v>
      </c>
      <c r="F160" s="56" t="s">
        <v>50</v>
      </c>
      <c r="G160" s="56">
        <v>545</v>
      </c>
      <c r="H160" s="56">
        <v>12000</v>
      </c>
      <c r="I160" s="58">
        <v>8.1</v>
      </c>
      <c r="J160" s="4"/>
      <c r="K160" s="8"/>
      <c r="L160" s="8"/>
      <c r="M160" s="8"/>
      <c r="N160" s="8"/>
      <c r="O160" s="8"/>
    </row>
    <row r="161" spans="1:15" x14ac:dyDescent="0.25">
      <c r="A161" s="9"/>
      <c r="B161" s="8"/>
      <c r="C161" s="8"/>
      <c r="D161" s="56" t="s">
        <v>48</v>
      </c>
      <c r="E161" s="57" t="s">
        <v>78</v>
      </c>
      <c r="F161" s="56" t="s">
        <v>50</v>
      </c>
      <c r="G161" s="59">
        <v>454</v>
      </c>
      <c r="H161" s="59">
        <v>10000</v>
      </c>
      <c r="I161" s="58">
        <v>8.1</v>
      </c>
      <c r="J161" s="4"/>
      <c r="K161" s="8"/>
      <c r="L161" s="8"/>
      <c r="M161" s="8"/>
      <c r="N161" s="8"/>
      <c r="O161" s="8"/>
    </row>
    <row r="162" spans="1:15" x14ac:dyDescent="0.25">
      <c r="A162" s="9"/>
      <c r="B162" s="8"/>
      <c r="C162" s="8"/>
      <c r="D162" s="8"/>
      <c r="E162" s="10"/>
      <c r="F162" s="8"/>
      <c r="G162" s="8">
        <f>SUM(G155:G161)</f>
        <v>3399</v>
      </c>
      <c r="H162" s="8">
        <f>SUM(H155:H161)</f>
        <v>48000</v>
      </c>
      <c r="I162" s="4"/>
      <c r="J162" s="28">
        <f>SUM((H159*I159)+(H160*I160)+(H161*I161)+(H162*I162))+(H155*I155)+(H156*I156)+(H157*I157)+(H158*I158)</f>
        <v>309100</v>
      </c>
      <c r="K162" s="8"/>
      <c r="L162" s="8"/>
      <c r="M162" s="8"/>
      <c r="N162" s="8"/>
      <c r="O162" s="8"/>
    </row>
    <row r="164" spans="1:15" x14ac:dyDescent="0.25">
      <c r="A164" s="9">
        <v>21780</v>
      </c>
      <c r="B164" s="12">
        <v>44548</v>
      </c>
      <c r="C164" s="8" t="s">
        <v>12</v>
      </c>
      <c r="D164" s="8" t="s">
        <v>19</v>
      </c>
      <c r="J164" s="28"/>
      <c r="K164" s="8"/>
      <c r="L164" s="12">
        <v>44576</v>
      </c>
      <c r="M164" s="8"/>
      <c r="N164" s="8"/>
      <c r="O164" s="9" t="s">
        <v>45</v>
      </c>
    </row>
    <row r="165" spans="1:15" x14ac:dyDescent="0.25">
      <c r="A165" s="9"/>
      <c r="B165" s="8"/>
      <c r="C165" s="8"/>
      <c r="D165" s="8" t="s">
        <v>47</v>
      </c>
      <c r="E165" s="10" t="s">
        <v>54</v>
      </c>
      <c r="F165" s="8" t="s">
        <v>51</v>
      </c>
      <c r="G165" s="8">
        <v>500</v>
      </c>
      <c r="H165" s="8">
        <v>5000</v>
      </c>
      <c r="I165" s="4">
        <v>5</v>
      </c>
      <c r="J165" s="28"/>
      <c r="K165" s="8"/>
      <c r="L165" s="8"/>
      <c r="M165" s="8"/>
      <c r="N165" s="8"/>
      <c r="O165" s="9"/>
    </row>
    <row r="166" spans="1:15" x14ac:dyDescent="0.25">
      <c r="A166" s="9"/>
      <c r="B166" s="8"/>
      <c r="C166" s="8"/>
      <c r="D166" s="8"/>
      <c r="E166" s="10" t="s">
        <v>55</v>
      </c>
      <c r="F166" s="8" t="s">
        <v>51</v>
      </c>
      <c r="G166" s="8">
        <v>500</v>
      </c>
      <c r="H166" s="8">
        <v>5000</v>
      </c>
      <c r="I166" s="4">
        <v>5.0999999999999996</v>
      </c>
      <c r="J166" s="28"/>
      <c r="K166" s="8"/>
      <c r="L166" s="8"/>
      <c r="M166" s="8"/>
      <c r="N166" s="8"/>
      <c r="O166" s="8"/>
    </row>
    <row r="167" spans="1:15" x14ac:dyDescent="0.25">
      <c r="A167" s="9"/>
      <c r="B167" s="8"/>
      <c r="C167" s="8"/>
      <c r="D167" s="8" t="s">
        <v>57</v>
      </c>
      <c r="E167" s="10" t="s">
        <v>58</v>
      </c>
      <c r="F167" s="8" t="s">
        <v>31</v>
      </c>
      <c r="G167" s="8">
        <v>933</v>
      </c>
      <c r="H167" s="8">
        <v>28000</v>
      </c>
      <c r="I167" s="4">
        <v>4.9000000000000004</v>
      </c>
      <c r="J167" s="4"/>
      <c r="K167" s="8"/>
      <c r="L167" s="8"/>
      <c r="M167" s="8"/>
      <c r="N167" s="8"/>
      <c r="O167" s="8"/>
    </row>
    <row r="168" spans="1:15" x14ac:dyDescent="0.25">
      <c r="A168" s="9"/>
      <c r="B168" s="8"/>
      <c r="C168" s="8"/>
      <c r="D168" s="8" t="s">
        <v>48</v>
      </c>
      <c r="E168" s="10" t="s">
        <v>77</v>
      </c>
      <c r="F168" s="8" t="s">
        <v>50</v>
      </c>
      <c r="G168" s="8">
        <v>227</v>
      </c>
      <c r="H168" s="8">
        <v>5000</v>
      </c>
      <c r="I168" s="4">
        <v>8.1</v>
      </c>
      <c r="J168" s="4"/>
      <c r="K168" s="8"/>
      <c r="L168" s="8"/>
      <c r="M168" s="8"/>
      <c r="N168" s="8"/>
      <c r="O168" s="8"/>
    </row>
    <row r="169" spans="1:15" x14ac:dyDescent="0.25">
      <c r="A169" s="9"/>
      <c r="B169" s="8"/>
      <c r="C169" s="8"/>
      <c r="D169" s="8" t="s">
        <v>48</v>
      </c>
      <c r="E169" s="10" t="s">
        <v>78</v>
      </c>
      <c r="F169" s="8" t="s">
        <v>50</v>
      </c>
      <c r="G169" s="46">
        <v>227</v>
      </c>
      <c r="H169" s="46">
        <v>5000</v>
      </c>
      <c r="I169" s="4">
        <v>8.1</v>
      </c>
      <c r="J169" s="4"/>
      <c r="K169" s="8"/>
      <c r="L169" s="8"/>
      <c r="M169" s="8"/>
      <c r="N169" s="8"/>
      <c r="O169" s="8"/>
    </row>
    <row r="170" spans="1:15" x14ac:dyDescent="0.25">
      <c r="A170" s="9"/>
      <c r="B170" s="8"/>
      <c r="C170" s="8"/>
      <c r="D170" s="8"/>
      <c r="E170" s="10"/>
      <c r="F170" s="8"/>
      <c r="G170" s="8">
        <f>SUM(G165:G169)</f>
        <v>2387</v>
      </c>
      <c r="H170" s="8">
        <f>SUM(H165:H169)</f>
        <v>48000</v>
      </c>
      <c r="I170" s="4"/>
      <c r="J170" s="28">
        <f>SUM((H167*I167)+(H168*I168)+(H169*I169)+(H170*I170))+(H165*I165)+(H166*I166)</f>
        <v>268700</v>
      </c>
      <c r="K170" s="8"/>
      <c r="L170" s="8"/>
      <c r="M170" s="8"/>
      <c r="N170" s="8"/>
      <c r="O170" s="8"/>
    </row>
    <row r="172" spans="1:15" x14ac:dyDescent="0.25">
      <c r="A172" s="9">
        <v>223</v>
      </c>
      <c r="B172" s="12">
        <v>44586</v>
      </c>
      <c r="C172" s="8" t="s">
        <v>12</v>
      </c>
      <c r="D172" s="8" t="s">
        <v>19</v>
      </c>
      <c r="E172" s="10"/>
      <c r="F172" s="8"/>
      <c r="G172" s="8"/>
      <c r="H172" s="8"/>
      <c r="I172" s="4"/>
      <c r="J172" s="28"/>
      <c r="K172" s="52" t="s">
        <v>80</v>
      </c>
      <c r="L172" s="12">
        <v>44648</v>
      </c>
      <c r="M172" s="12">
        <v>44694</v>
      </c>
      <c r="N172" s="44" t="s">
        <v>98</v>
      </c>
      <c r="O172" s="9" t="s">
        <v>45</v>
      </c>
    </row>
    <row r="173" spans="1:15" x14ac:dyDescent="0.25">
      <c r="A173" s="9"/>
      <c r="B173" s="8"/>
      <c r="C173" s="8"/>
      <c r="D173" s="8" t="s">
        <v>91</v>
      </c>
      <c r="E173" s="10"/>
      <c r="F173" s="8"/>
      <c r="G173" s="8"/>
      <c r="H173" s="8">
        <v>39680</v>
      </c>
      <c r="I173" s="4">
        <v>2.25</v>
      </c>
      <c r="J173" s="28"/>
    </row>
    <row r="174" spans="1:15" x14ac:dyDescent="0.25">
      <c r="A174" s="9"/>
      <c r="B174" s="8"/>
      <c r="C174" s="8"/>
      <c r="D174" s="8"/>
      <c r="E174" s="10"/>
      <c r="F174" s="8"/>
      <c r="G174" s="8"/>
      <c r="H174" s="8"/>
      <c r="I174" s="4"/>
    </row>
    <row r="175" spans="1:15" x14ac:dyDescent="0.25">
      <c r="A175" s="9"/>
      <c r="B175" s="8"/>
      <c r="C175" s="8"/>
      <c r="D175" s="8"/>
      <c r="E175" s="10"/>
      <c r="F175" s="8"/>
      <c r="G175" s="46"/>
      <c r="H175" s="46"/>
      <c r="I175" s="4"/>
    </row>
    <row r="176" spans="1:15" x14ac:dyDescent="0.25">
      <c r="A176" s="9"/>
      <c r="B176" s="8"/>
      <c r="C176" s="8"/>
      <c r="D176" s="8"/>
      <c r="E176" s="10"/>
      <c r="F176" s="8"/>
      <c r="G176" s="8">
        <f>SUM(G172:G175)</f>
        <v>0</v>
      </c>
      <c r="H176" s="8">
        <f>SUM(H172:H175)</f>
        <v>39680</v>
      </c>
      <c r="I176" s="4"/>
      <c r="J176" s="28">
        <f>SUM((H172*I172)+(H173*I173)+(H174*I174)+(H175*I175))</f>
        <v>89280</v>
      </c>
    </row>
    <row r="178" spans="1:15" x14ac:dyDescent="0.25">
      <c r="A178" s="9">
        <v>225</v>
      </c>
      <c r="B178" s="12">
        <v>44586</v>
      </c>
      <c r="C178" s="8" t="s">
        <v>12</v>
      </c>
      <c r="D178" s="8" t="s">
        <v>19</v>
      </c>
      <c r="E178" s="10"/>
      <c r="F178" s="8"/>
      <c r="G178" s="8"/>
      <c r="H178" s="8"/>
      <c r="I178" s="4"/>
      <c r="J178" s="28"/>
      <c r="K178" s="52" t="s">
        <v>80</v>
      </c>
      <c r="L178" s="12">
        <v>44648</v>
      </c>
      <c r="M178" s="12">
        <v>44699</v>
      </c>
      <c r="N178" s="44" t="s">
        <v>97</v>
      </c>
      <c r="O178" s="9" t="s">
        <v>45</v>
      </c>
    </row>
    <row r="179" spans="1:15" x14ac:dyDescent="0.25">
      <c r="A179" s="9"/>
      <c r="B179" s="8"/>
      <c r="C179" s="8"/>
      <c r="D179" s="8" t="s">
        <v>91</v>
      </c>
      <c r="E179" s="10"/>
      <c r="F179" s="8"/>
      <c r="G179" s="8"/>
      <c r="H179" s="8">
        <v>38880</v>
      </c>
      <c r="I179" s="4">
        <v>2.25</v>
      </c>
      <c r="J179" s="28"/>
    </row>
    <row r="180" spans="1:15" x14ac:dyDescent="0.25">
      <c r="A180" s="9"/>
      <c r="B180" s="8"/>
      <c r="C180" s="8"/>
      <c r="D180" s="8"/>
      <c r="E180" s="10"/>
      <c r="F180" s="8"/>
      <c r="G180" s="8"/>
      <c r="H180" s="8"/>
      <c r="I180" s="4"/>
    </row>
    <row r="181" spans="1:15" x14ac:dyDescent="0.25">
      <c r="A181" s="9"/>
      <c r="B181" s="8"/>
      <c r="C181" s="8"/>
      <c r="D181" s="8"/>
      <c r="E181" s="10"/>
      <c r="F181" s="8"/>
      <c r="G181" s="46"/>
      <c r="H181" s="46"/>
      <c r="I181" s="4"/>
    </row>
    <row r="182" spans="1:15" x14ac:dyDescent="0.25">
      <c r="A182" s="9"/>
      <c r="B182" s="8"/>
      <c r="C182" s="8"/>
      <c r="D182" s="8"/>
      <c r="E182" s="10"/>
      <c r="F182" s="8"/>
      <c r="G182" s="8">
        <f>SUM(G178:G181)</f>
        <v>0</v>
      </c>
      <c r="H182" s="8">
        <f>SUM(H178:H181)</f>
        <v>38880</v>
      </c>
      <c r="I182" s="4"/>
      <c r="J182" s="28">
        <f>SUM((H178*I178)+(H179*I179)+(H180*I180)+(H181*I181))</f>
        <v>87480</v>
      </c>
    </row>
    <row r="184" spans="1:15" x14ac:dyDescent="0.25">
      <c r="A184" s="9">
        <v>21810</v>
      </c>
      <c r="B184" s="12">
        <v>44592</v>
      </c>
      <c r="C184" s="8" t="s">
        <v>12</v>
      </c>
      <c r="D184" s="8" t="s">
        <v>19</v>
      </c>
      <c r="E184" s="10"/>
      <c r="F184" s="8"/>
      <c r="G184" s="8"/>
      <c r="H184" s="8"/>
      <c r="I184" s="4"/>
      <c r="J184" s="28"/>
      <c r="K184" s="76" t="s">
        <v>131</v>
      </c>
      <c r="L184" s="12"/>
      <c r="M184" s="12"/>
      <c r="O184" s="9" t="s">
        <v>43</v>
      </c>
    </row>
    <row r="185" spans="1:15" x14ac:dyDescent="0.25">
      <c r="A185" s="9"/>
      <c r="B185" s="8"/>
      <c r="C185" s="8"/>
      <c r="D185" s="8" t="s">
        <v>48</v>
      </c>
      <c r="E185" s="10"/>
      <c r="F185" s="8"/>
      <c r="G185" s="8">
        <v>2135</v>
      </c>
      <c r="H185" s="8">
        <v>46970</v>
      </c>
      <c r="I185" s="4">
        <v>7.95</v>
      </c>
      <c r="J185" s="28"/>
    </row>
    <row r="186" spans="1:15" x14ac:dyDescent="0.25">
      <c r="A186" s="9"/>
      <c r="B186" s="8"/>
      <c r="C186" s="8"/>
      <c r="D186" s="8"/>
      <c r="E186" s="10"/>
      <c r="F186" s="8"/>
      <c r="G186" s="8"/>
      <c r="H186" s="8"/>
      <c r="I186" s="4"/>
    </row>
    <row r="187" spans="1:15" x14ac:dyDescent="0.25">
      <c r="A187" s="9"/>
      <c r="B187" s="8"/>
      <c r="C187" s="8"/>
      <c r="D187" s="8"/>
      <c r="E187" s="10"/>
      <c r="F187" s="8"/>
      <c r="G187" s="46"/>
      <c r="H187" s="46"/>
      <c r="I187" s="4"/>
    </row>
    <row r="188" spans="1:15" x14ac:dyDescent="0.25">
      <c r="A188" s="9"/>
      <c r="B188" s="8"/>
      <c r="C188" s="8"/>
      <c r="D188" s="8"/>
      <c r="E188" s="10"/>
      <c r="F188" s="8"/>
      <c r="G188" s="8">
        <f>SUM(G184:G187)</f>
        <v>2135</v>
      </c>
      <c r="H188" s="8">
        <f>SUM(H184:H187)</f>
        <v>46970</v>
      </c>
      <c r="I188" s="4"/>
      <c r="J188" s="28">
        <f>SUM((H184*I184)+(H185*I185)+(H186*I186)+(H187*I187))</f>
        <v>373411.5</v>
      </c>
    </row>
    <row r="190" spans="1:15" x14ac:dyDescent="0.25">
      <c r="A190" s="9">
        <v>21809</v>
      </c>
      <c r="B190" s="12">
        <v>44592</v>
      </c>
      <c r="C190" s="8" t="s">
        <v>12</v>
      </c>
      <c r="D190" s="8" t="s">
        <v>19</v>
      </c>
      <c r="E190" s="10"/>
      <c r="F190" s="8"/>
      <c r="G190" s="8"/>
      <c r="H190" s="8"/>
      <c r="I190" s="4"/>
      <c r="J190" s="28"/>
      <c r="K190" s="76" t="s">
        <v>131</v>
      </c>
      <c r="L190" s="12"/>
      <c r="M190" s="12"/>
      <c r="O190" s="9" t="s">
        <v>45</v>
      </c>
    </row>
    <row r="191" spans="1:15" x14ac:dyDescent="0.25">
      <c r="A191" s="9"/>
      <c r="B191" s="8"/>
      <c r="C191" s="8"/>
      <c r="D191" s="8" t="s">
        <v>48</v>
      </c>
      <c r="E191" s="10"/>
      <c r="F191" s="8"/>
      <c r="G191" s="8">
        <v>1900</v>
      </c>
      <c r="H191" s="8">
        <v>41800</v>
      </c>
      <c r="I191" s="4">
        <v>7.95</v>
      </c>
      <c r="J191" s="28"/>
    </row>
    <row r="192" spans="1:15" x14ac:dyDescent="0.25">
      <c r="A192" s="9"/>
      <c r="B192" s="8"/>
      <c r="C192" s="8"/>
      <c r="D192" s="8"/>
      <c r="E192" s="10"/>
      <c r="F192" s="8"/>
      <c r="G192" s="8"/>
      <c r="H192" s="8"/>
      <c r="I192" s="4"/>
    </row>
    <row r="193" spans="1:15" x14ac:dyDescent="0.25">
      <c r="A193" s="9"/>
      <c r="B193" s="8"/>
      <c r="C193" s="8"/>
      <c r="D193" s="8"/>
      <c r="E193" s="10"/>
      <c r="F193" s="8"/>
      <c r="G193" s="46"/>
      <c r="H193" s="46"/>
      <c r="I193" s="4"/>
    </row>
    <row r="194" spans="1:15" x14ac:dyDescent="0.25">
      <c r="A194" s="9"/>
      <c r="B194" s="8"/>
      <c r="C194" s="8"/>
      <c r="D194" s="8"/>
      <c r="E194" s="10"/>
      <c r="F194" s="8"/>
      <c r="G194" s="8">
        <f>SUM(G190:G193)</f>
        <v>1900</v>
      </c>
      <c r="H194" s="8">
        <f>SUM(H190:H193)</f>
        <v>41800</v>
      </c>
      <c r="I194" s="4"/>
      <c r="J194" s="28">
        <f>SUM((H190*I190)+(H191*I191)+(H192*I192)+(H193*I193))</f>
        <v>332310</v>
      </c>
    </row>
    <row r="196" spans="1:15" x14ac:dyDescent="0.25">
      <c r="A196" s="9">
        <v>21831</v>
      </c>
      <c r="B196" s="12">
        <v>44624</v>
      </c>
      <c r="C196" s="8" t="s">
        <v>12</v>
      </c>
      <c r="D196" s="8" t="s">
        <v>19</v>
      </c>
      <c r="E196" s="10"/>
      <c r="F196" s="8"/>
      <c r="G196" s="8"/>
      <c r="H196" s="8"/>
      <c r="I196" s="4"/>
      <c r="J196" s="28"/>
      <c r="L196" s="12">
        <v>44645</v>
      </c>
      <c r="O196" s="9" t="s">
        <v>45</v>
      </c>
    </row>
    <row r="197" spans="1:15" x14ac:dyDescent="0.25">
      <c r="A197" s="9"/>
      <c r="B197" s="8"/>
      <c r="C197" s="8"/>
      <c r="D197" s="8" t="s">
        <v>95</v>
      </c>
      <c r="E197" s="10"/>
      <c r="F197" s="8"/>
      <c r="G197" s="8"/>
      <c r="H197" s="8">
        <v>48000</v>
      </c>
      <c r="I197" s="4">
        <v>5.2</v>
      </c>
      <c r="J197" s="28"/>
    </row>
    <row r="198" spans="1:15" x14ac:dyDescent="0.25">
      <c r="A198" s="9"/>
      <c r="B198" s="8"/>
      <c r="C198" s="8"/>
      <c r="D198" s="8"/>
      <c r="E198" s="10"/>
      <c r="F198" s="8"/>
      <c r="G198" s="8"/>
      <c r="H198" s="8"/>
      <c r="I198" s="4"/>
    </row>
    <row r="199" spans="1:15" x14ac:dyDescent="0.25">
      <c r="A199" s="9"/>
      <c r="B199" s="8"/>
      <c r="C199" s="8"/>
      <c r="D199" s="8"/>
      <c r="E199" s="10"/>
      <c r="F199" s="8"/>
      <c r="G199" s="46"/>
      <c r="H199" s="46"/>
      <c r="I199" s="4"/>
    </row>
    <row r="200" spans="1:15" x14ac:dyDescent="0.25">
      <c r="A200" s="9"/>
      <c r="B200" s="8"/>
      <c r="C200" s="8"/>
      <c r="D200" s="8"/>
      <c r="E200" s="10"/>
      <c r="F200" s="8"/>
      <c r="G200" s="8">
        <f>SUM(G196:G199)</f>
        <v>0</v>
      </c>
      <c r="H200" s="8">
        <f>SUM(H196:H199)</f>
        <v>48000</v>
      </c>
      <c r="I200" s="4"/>
      <c r="J200" s="28">
        <f>SUM((H196*I196)+(H197*I197)+(H198*I198)+(H199*I199))</f>
        <v>249600</v>
      </c>
    </row>
    <row r="202" spans="1:15" x14ac:dyDescent="0.25">
      <c r="A202" s="9">
        <v>231</v>
      </c>
      <c r="B202" s="12">
        <v>44586</v>
      </c>
      <c r="C202" s="8" t="s">
        <v>12</v>
      </c>
      <c r="D202" s="8" t="s">
        <v>19</v>
      </c>
      <c r="E202" s="10"/>
      <c r="F202" s="8"/>
      <c r="G202" s="8"/>
      <c r="H202" s="8"/>
      <c r="I202" s="4"/>
      <c r="J202" s="28"/>
      <c r="L202" s="12">
        <v>44648</v>
      </c>
      <c r="M202" s="12"/>
      <c r="O202" s="9" t="s">
        <v>45</v>
      </c>
    </row>
    <row r="203" spans="1:15" x14ac:dyDescent="0.25">
      <c r="A203" s="9"/>
      <c r="B203" s="8" t="s">
        <v>126</v>
      </c>
      <c r="C203" s="8"/>
      <c r="D203" s="8" t="s">
        <v>91</v>
      </c>
      <c r="E203" s="10"/>
      <c r="F203" s="8"/>
      <c r="G203" s="8"/>
      <c r="H203" s="8">
        <v>43240</v>
      </c>
      <c r="I203" s="4">
        <v>2.25</v>
      </c>
      <c r="J203" s="28"/>
      <c r="L203" t="s">
        <v>126</v>
      </c>
    </row>
    <row r="204" spans="1:15" x14ac:dyDescent="0.25">
      <c r="A204" s="9"/>
      <c r="B204" s="8"/>
      <c r="C204" s="8"/>
      <c r="D204" s="8"/>
      <c r="E204" s="10"/>
      <c r="F204" s="8"/>
      <c r="G204" s="8"/>
      <c r="H204" s="8"/>
      <c r="I204" s="4"/>
    </row>
    <row r="205" spans="1:15" x14ac:dyDescent="0.25">
      <c r="A205" s="9"/>
      <c r="B205" s="8"/>
      <c r="C205" s="8"/>
      <c r="D205" s="8"/>
      <c r="E205" s="10"/>
      <c r="F205" s="8"/>
      <c r="G205" s="46"/>
      <c r="H205" s="46"/>
      <c r="I205" s="4"/>
    </row>
    <row r="206" spans="1:15" x14ac:dyDescent="0.25">
      <c r="A206" s="9"/>
      <c r="B206" s="8"/>
      <c r="C206" s="8"/>
      <c r="D206" s="8"/>
      <c r="E206" s="10"/>
      <c r="F206" s="8"/>
      <c r="G206" s="8">
        <f>SUM(G202:G205)</f>
        <v>0</v>
      </c>
      <c r="H206" s="8">
        <f>SUM(H202:H205)</f>
        <v>43240</v>
      </c>
      <c r="I206" s="4"/>
      <c r="J206" s="28">
        <f>SUM((H202*I202)+(H203*I203)+(H204*I204)+(H205*I205))</f>
        <v>97290</v>
      </c>
    </row>
    <row r="208" spans="1:15" x14ac:dyDescent="0.25">
      <c r="A208" s="9">
        <v>232</v>
      </c>
      <c r="B208" s="12">
        <v>44586</v>
      </c>
      <c r="C208" s="8" t="s">
        <v>12</v>
      </c>
      <c r="D208" s="8" t="s">
        <v>19</v>
      </c>
      <c r="E208" s="10"/>
      <c r="F208" s="8"/>
      <c r="G208" s="8"/>
      <c r="H208" s="8"/>
      <c r="I208" s="4"/>
      <c r="J208" s="28"/>
      <c r="L208" s="12">
        <v>44648</v>
      </c>
      <c r="M208" s="12"/>
      <c r="O208" s="9" t="s">
        <v>43</v>
      </c>
    </row>
    <row r="209" spans="1:15" x14ac:dyDescent="0.25">
      <c r="A209" s="9"/>
      <c r="B209" s="8" t="s">
        <v>126</v>
      </c>
      <c r="C209" s="8"/>
      <c r="D209" s="8" t="s">
        <v>91</v>
      </c>
      <c r="E209" s="10"/>
      <c r="F209" s="8"/>
      <c r="G209" s="8"/>
      <c r="H209" s="8">
        <v>43240</v>
      </c>
      <c r="I209" s="4">
        <v>2.25</v>
      </c>
      <c r="J209" s="28"/>
      <c r="L209" t="s">
        <v>126</v>
      </c>
    </row>
    <row r="210" spans="1:15" x14ac:dyDescent="0.25">
      <c r="A210" s="9"/>
      <c r="B210" s="8"/>
      <c r="C210" s="8"/>
      <c r="D210" s="8"/>
      <c r="E210" s="10"/>
      <c r="F210" s="8"/>
      <c r="G210" s="8"/>
      <c r="H210" s="8"/>
      <c r="I210" s="4"/>
    </row>
    <row r="211" spans="1:15" x14ac:dyDescent="0.25">
      <c r="A211" s="9"/>
      <c r="B211" s="8"/>
      <c r="C211" s="8"/>
      <c r="D211" s="8"/>
      <c r="E211" s="10"/>
      <c r="F211" s="8"/>
      <c r="G211" s="46"/>
      <c r="H211" s="46"/>
      <c r="I211" s="4"/>
    </row>
    <row r="212" spans="1:15" x14ac:dyDescent="0.25">
      <c r="A212" s="9"/>
      <c r="B212" s="8"/>
      <c r="C212" s="8"/>
      <c r="D212" s="8"/>
      <c r="E212" s="10"/>
      <c r="F212" s="8"/>
      <c r="G212" s="8">
        <f>SUM(G208:G211)</f>
        <v>0</v>
      </c>
      <c r="H212" s="8">
        <f>SUM(H208:H211)</f>
        <v>43240</v>
      </c>
      <c r="I212" s="4"/>
      <c r="J212" s="28">
        <f>SUM((H208*I208)+(H209*I209)+(H210*I210)+(H211*I211))</f>
        <v>97290</v>
      </c>
    </row>
    <row r="213" spans="1:15" x14ac:dyDescent="0.25">
      <c r="A213" s="9"/>
      <c r="B213" s="8"/>
      <c r="C213" s="8"/>
      <c r="D213" s="8"/>
      <c r="E213" s="10"/>
      <c r="F213" s="8"/>
      <c r="G213" s="8"/>
      <c r="H213" s="8"/>
      <c r="I213" s="4"/>
      <c r="J213" s="28"/>
    </row>
    <row r="214" spans="1:15" x14ac:dyDescent="0.25">
      <c r="A214" s="9">
        <v>21854</v>
      </c>
      <c r="B214" s="12">
        <v>44685</v>
      </c>
      <c r="C214" s="8" t="s">
        <v>12</v>
      </c>
      <c r="D214" s="8" t="s">
        <v>19</v>
      </c>
      <c r="E214" s="10"/>
      <c r="F214" s="8"/>
      <c r="G214" s="8"/>
      <c r="H214" s="8"/>
      <c r="I214" s="4"/>
      <c r="J214" s="28"/>
      <c r="L214" s="12">
        <v>44701</v>
      </c>
      <c r="O214" s="9" t="s">
        <v>45</v>
      </c>
    </row>
    <row r="215" spans="1:15" x14ac:dyDescent="0.25">
      <c r="A215" s="9"/>
      <c r="B215" s="8"/>
      <c r="C215" s="8"/>
      <c r="D215" s="8" t="s">
        <v>129</v>
      </c>
      <c r="E215" s="10"/>
      <c r="F215" s="8"/>
      <c r="G215" s="8"/>
      <c r="H215" s="8">
        <v>28644</v>
      </c>
      <c r="I215" s="4">
        <v>8.1999999999999993</v>
      </c>
      <c r="J215" s="28"/>
    </row>
    <row r="216" spans="1:15" x14ac:dyDescent="0.25">
      <c r="A216" s="9"/>
      <c r="B216" s="8"/>
      <c r="C216" s="8"/>
      <c r="D216" s="8" t="s">
        <v>130</v>
      </c>
      <c r="E216" s="10"/>
      <c r="F216" s="8"/>
      <c r="G216" s="8"/>
      <c r="H216" s="8">
        <v>19096</v>
      </c>
      <c r="I216" s="4">
        <v>8.1999999999999993</v>
      </c>
    </row>
    <row r="217" spans="1:15" x14ac:dyDescent="0.25">
      <c r="A217" s="9"/>
      <c r="B217" s="8"/>
      <c r="C217" s="8"/>
      <c r="D217" s="8"/>
      <c r="E217" s="10"/>
      <c r="F217" s="8"/>
      <c r="G217" s="46"/>
      <c r="H217" s="46"/>
      <c r="I217" s="4"/>
    </row>
    <row r="218" spans="1:15" x14ac:dyDescent="0.25">
      <c r="A218" s="9"/>
      <c r="B218" s="8"/>
      <c r="C218" s="8"/>
      <c r="D218" s="8"/>
      <c r="E218" s="10"/>
      <c r="F218" s="8"/>
      <c r="G218" s="8">
        <f>SUM(G214:G217)</f>
        <v>0</v>
      </c>
      <c r="H218" s="8">
        <f>SUM(H214:H217)</f>
        <v>47740</v>
      </c>
      <c r="I218" s="4"/>
      <c r="J218" s="28">
        <f>SUM((H214*I214)+(H215*I215)+(H216*I216)+(H217*I217))</f>
        <v>391468</v>
      </c>
    </row>
    <row r="220" spans="1:15" x14ac:dyDescent="0.25">
      <c r="A220" s="9">
        <v>21855</v>
      </c>
      <c r="B220" s="12">
        <v>44685</v>
      </c>
      <c r="C220" s="8" t="s">
        <v>12</v>
      </c>
      <c r="D220" s="8" t="s">
        <v>19</v>
      </c>
      <c r="E220" s="10"/>
      <c r="F220" s="8"/>
      <c r="G220" s="8"/>
      <c r="H220" s="8"/>
      <c r="I220" s="4"/>
      <c r="J220" s="28"/>
      <c r="L220" s="12">
        <v>44701</v>
      </c>
      <c r="O220" s="9" t="s">
        <v>45</v>
      </c>
    </row>
    <row r="221" spans="1:15" x14ac:dyDescent="0.25">
      <c r="A221" s="9"/>
      <c r="B221" s="8"/>
      <c r="C221" s="8"/>
      <c r="D221" s="8" t="s">
        <v>127</v>
      </c>
      <c r="E221" s="10"/>
      <c r="F221" s="8"/>
      <c r="G221" s="8"/>
      <c r="H221" s="8">
        <v>33418</v>
      </c>
      <c r="I221" s="4">
        <v>5</v>
      </c>
      <c r="J221" s="28"/>
    </row>
    <row r="222" spans="1:15" x14ac:dyDescent="0.25">
      <c r="A222" s="9"/>
      <c r="B222" s="8"/>
      <c r="C222" s="8"/>
      <c r="D222" s="8" t="s">
        <v>128</v>
      </c>
      <c r="E222" s="10"/>
      <c r="F222" s="8"/>
      <c r="G222" s="8"/>
      <c r="H222" s="8">
        <v>14322</v>
      </c>
      <c r="I222" s="4">
        <v>3</v>
      </c>
    </row>
    <row r="223" spans="1:15" x14ac:dyDescent="0.25">
      <c r="A223" s="9"/>
      <c r="B223" s="8"/>
      <c r="C223" s="8"/>
      <c r="D223" s="8"/>
      <c r="E223" s="10"/>
      <c r="F223" s="8"/>
      <c r="G223" s="46"/>
      <c r="H223" s="46"/>
      <c r="I223" s="4"/>
    </row>
    <row r="224" spans="1:15" x14ac:dyDescent="0.25">
      <c r="A224" s="9"/>
      <c r="B224" s="8"/>
      <c r="C224" s="8"/>
      <c r="D224" s="8"/>
      <c r="E224" s="10"/>
      <c r="F224" s="8"/>
      <c r="G224" s="8">
        <f>SUM(G220:G223)</f>
        <v>0</v>
      </c>
      <c r="H224" s="8">
        <f>SUM(H220:H223)</f>
        <v>47740</v>
      </c>
      <c r="I224" s="4"/>
      <c r="J224" s="28">
        <f>SUM((H220*I220)+(H221*I221)+(H222*I222)+(H223*I223))</f>
        <v>210056</v>
      </c>
    </row>
    <row r="226" spans="1:11" x14ac:dyDescent="0.25">
      <c r="A226" s="9"/>
      <c r="B226" s="8"/>
      <c r="C226" s="8"/>
      <c r="D226" s="8"/>
      <c r="E226" s="10"/>
      <c r="F226" s="8"/>
      <c r="G226" s="8"/>
      <c r="H226" s="8"/>
      <c r="I226" s="4"/>
      <c r="J226" s="28"/>
    </row>
    <row r="236" spans="1:11" ht="21" x14ac:dyDescent="0.35">
      <c r="J236" s="43">
        <f>SUM(J4:J235)</f>
        <v>6468879.9353999998</v>
      </c>
      <c r="K236" s="42" t="s">
        <v>69</v>
      </c>
    </row>
  </sheetData>
  <phoneticPr fontId="11" type="noConversion"/>
  <pageMargins left="0.7" right="0.7" top="0.75" bottom="0.75" header="0.3" footer="0.3"/>
  <pageSetup scale="48" fitToHeight="7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Umang Sodagar</dc:creator>
  <cp:lastModifiedBy>Corey Fronek</cp:lastModifiedBy>
  <dcterms:created xsi:type="dcterms:W3CDTF">2021-09-19T07:30:26Z</dcterms:created>
  <dcterms:modified xsi:type="dcterms:W3CDTF">2023-12-15T19:19:53Z</dcterms:modified>
</cp:coreProperties>
</file>